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kas.sharepoint.com/Kliendisuhted/ri ja halduslepingud/YLEP 2024/RAM/RAM/Jüri tn 12 - pikendamine/"/>
    </mc:Choice>
  </mc:AlternateContent>
  <xr:revisionPtr revIDLastSave="52" documentId="13_ncr:1_{8A203475-85C7-4E15-B59F-743CA18FCDD4}" xr6:coauthVersionLast="47" xr6:coauthVersionMax="47" xr10:uidLastSave="{32E57FDA-BE73-46A2-B5D1-546E81C493D0}"/>
  <bookViews>
    <workbookView xWindow="-120" yWindow="-120" windowWidth="29040" windowHeight="15840" tabRatio="842" xr2:uid="{00000000-000D-0000-FFFF-FFFF00000000}"/>
  </bookViews>
  <sheets>
    <sheet name="Lisa 3" sheetId="12" r:id="rId1"/>
    <sheet name="Annuiteetgraafik BIL" sheetId="1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3" i="12" l="1"/>
  <c r="H13" i="12"/>
  <c r="G26" i="12"/>
  <c r="H23" i="12"/>
  <c r="H24" i="12"/>
  <c r="H25" i="12"/>
  <c r="H21" i="12"/>
  <c r="H15" i="12"/>
  <c r="H16" i="12"/>
  <c r="H17" i="12"/>
  <c r="H14" i="12"/>
  <c r="G23" i="12"/>
  <c r="G24" i="12"/>
  <c r="G25" i="12"/>
  <c r="G21" i="12"/>
  <c r="G14" i="12"/>
  <c r="G15" i="12"/>
  <c r="G16" i="12"/>
  <c r="G17" i="12"/>
  <c r="A18" i="13"/>
  <c r="A19" i="13" s="1"/>
  <c r="A20" i="13" s="1"/>
  <c r="A21" i="13" s="1"/>
  <c r="A22" i="13" s="1"/>
  <c r="A17" i="13"/>
  <c r="D8" i="13"/>
  <c r="D9" i="13" s="1"/>
  <c r="M4" i="13"/>
  <c r="E10" i="13" s="1"/>
  <c r="F27" i="12"/>
  <c r="E26" i="12"/>
  <c r="E25" i="12"/>
  <c r="E24" i="12"/>
  <c r="E23" i="12"/>
  <c r="E21" i="12"/>
  <c r="E17" i="12"/>
  <c r="E16" i="12"/>
  <c r="E15" i="12"/>
  <c r="E14" i="12"/>
  <c r="H18" i="12" l="1"/>
  <c r="E27" i="12"/>
  <c r="E11" i="13"/>
  <c r="E12" i="13"/>
  <c r="F17" i="13" l="1"/>
  <c r="C17" i="13"/>
  <c r="F18" i="12" l="1"/>
  <c r="F29" i="12" s="1"/>
  <c r="E13" i="12"/>
  <c r="D17" i="13"/>
  <c r="E17" i="13" s="1"/>
  <c r="G17" i="13" s="1"/>
  <c r="C18" i="13" s="1"/>
  <c r="F18" i="13"/>
  <c r="E18" i="12" l="1"/>
  <c r="E29" i="12" s="1"/>
  <c r="E30" i="12" s="1"/>
  <c r="E31" i="12" s="1"/>
  <c r="G18" i="12"/>
  <c r="F32" i="12"/>
  <c r="F30" i="12"/>
  <c r="F31" i="12" s="1"/>
  <c r="F33" i="12" s="1"/>
  <c r="D18" i="13"/>
  <c r="E18" i="13" s="1"/>
  <c r="G18" i="13" s="1"/>
  <c r="C19" i="13" s="1"/>
  <c r="F19" i="13"/>
  <c r="D19" i="13" l="1"/>
  <c r="E19" i="13" s="1"/>
  <c r="G19" i="13" s="1"/>
  <c r="C20" i="13" s="1"/>
  <c r="F20" i="13"/>
  <c r="D20" i="13" l="1"/>
  <c r="E20" i="13" s="1"/>
  <c r="G20" i="13" s="1"/>
  <c r="C21" i="13" s="1"/>
  <c r="F21" i="13"/>
  <c r="D21" i="13" l="1"/>
  <c r="E21" i="13" s="1"/>
  <c r="G21" i="13" s="1"/>
  <c r="C22" i="13" s="1"/>
  <c r="F22" i="13"/>
  <c r="D22" i="13" l="1"/>
  <c r="E22" i="13" s="1"/>
  <c r="G22" i="13" s="1"/>
  <c r="H26" i="12" l="1"/>
  <c r="H27" i="12" s="1"/>
  <c r="H29" i="12" s="1"/>
  <c r="H30" i="12" s="1"/>
  <c r="G27" i="12"/>
  <c r="G29" i="12" s="1"/>
  <c r="G30" i="12" l="1"/>
  <c r="G31" i="12" s="1"/>
  <c r="H31" i="12"/>
  <c r="H33" i="12" s="1"/>
  <c r="H32" i="12"/>
</calcChain>
</file>

<file path=xl/sharedStrings.xml><?xml version="1.0" encoding="utf-8"?>
<sst xmlns="http://schemas.openxmlformats.org/spreadsheetml/2006/main" count="83" uniqueCount="65">
  <si>
    <t>Üürnik</t>
  </si>
  <si>
    <t>Üüripinna aadress</t>
  </si>
  <si>
    <r>
      <t>m</t>
    </r>
    <r>
      <rPr>
        <b/>
        <vertAlign val="superscript"/>
        <sz val="11"/>
        <color indexed="8"/>
        <rFont val="Times New Roman"/>
        <family val="1"/>
      </rPr>
      <t>2</t>
    </r>
  </si>
  <si>
    <t>Territoorium</t>
  </si>
  <si>
    <t xml:space="preserve">Üüriteenused ja üür  </t>
  </si>
  <si>
    <t>summa kuus</t>
  </si>
  <si>
    <t xml:space="preserve">Muutmise alus </t>
  </si>
  <si>
    <t>Märkused</t>
  </si>
  <si>
    <t>Ei indekseerita</t>
  </si>
  <si>
    <t>Kinnisvara haldamine (haldusteenus)</t>
  </si>
  <si>
    <t>Tehnohooldus</t>
  </si>
  <si>
    <t>Omanikukohustused</t>
  </si>
  <si>
    <t>ÜÜR KOKKU</t>
  </si>
  <si>
    <t>Kõrvalteenused ja kõrvalteenuste tasud</t>
  </si>
  <si>
    <t>Teenuse hinna muutus</t>
  </si>
  <si>
    <t>Tarbimisteenused</t>
  </si>
  <si>
    <t>Elektrienergia</t>
  </si>
  <si>
    <t>Küte (soojusenergia)</t>
  </si>
  <si>
    <t>Vesi ja kanalisatsioon</t>
  </si>
  <si>
    <t>Tugiteenused (710-720, 740)</t>
  </si>
  <si>
    <t>KÕRVALTEENUSTE TASUD KOKKU</t>
  </si>
  <si>
    <t>Üür ja kõrvalteenuste tasud kokku ilma käibemaksuta (kuus)</t>
  </si>
  <si>
    <t>Käibemaks</t>
  </si>
  <si>
    <t>ÜÜR JA KÕRVALTEENUSTE TASUD KOOS KÄIBEMAKSUGA (kuus)</t>
  </si>
  <si>
    <t>ÜÜR JA KÕRVALTEENUSTE TASUD KÄIBEMAKSUTA (perioodil)</t>
  </si>
  <si>
    <t>ÜÜR JA KÕRVALTEENUSTE TASUD KOOS KÄIBEMAKSUGA (perioodil)</t>
  </si>
  <si>
    <t>Üürileandja:</t>
  </si>
  <si>
    <t>(allkirjastatud digitaalselt)</t>
  </si>
  <si>
    <t>Üüripind</t>
  </si>
  <si>
    <t>Maksete algus</t>
  </si>
  <si>
    <t>Maksete arv</t>
  </si>
  <si>
    <t>kuud</t>
  </si>
  <si>
    <t>Kinnistu jääkmaksumus</t>
  </si>
  <si>
    <t>EUR (km-ta)</t>
  </si>
  <si>
    <t>Kokku:</t>
  </si>
  <si>
    <t>Üürniku osakaal</t>
  </si>
  <si>
    <t>Kapitali algväärtus</t>
  </si>
  <si>
    <t>Kapitali lõppväärtus</t>
  </si>
  <si>
    <t>Kuupäev</t>
  </si>
  <si>
    <t>Jrk nr</t>
  </si>
  <si>
    <t>Algjääk</t>
  </si>
  <si>
    <t>Intress</t>
  </si>
  <si>
    <t>Põhiosa</t>
  </si>
  <si>
    <t>Kap.komponent</t>
  </si>
  <si>
    <t>Lõppjääk</t>
  </si>
  <si>
    <t>Lisa 3 üürilepingule nr Ü14250/18</t>
  </si>
  <si>
    <t>Rahandusministeerium</t>
  </si>
  <si>
    <t>Võru maakond, Võru linn, Jüri tn 12</t>
  </si>
  <si>
    <t>Üüripind kokku (hooned)</t>
  </si>
  <si>
    <r>
      <t>m</t>
    </r>
    <r>
      <rPr>
        <vertAlign val="superscript"/>
        <sz val="11"/>
        <color indexed="8"/>
        <rFont val="Times New Roman"/>
        <family val="1"/>
        <charset val="186"/>
      </rPr>
      <t>2</t>
    </r>
  </si>
  <si>
    <r>
      <t>EUR/m</t>
    </r>
    <r>
      <rPr>
        <b/>
        <vertAlign val="superscript"/>
        <sz val="11"/>
        <rFont val="Times New Roman"/>
        <family val="1"/>
      </rPr>
      <t>2</t>
    </r>
  </si>
  <si>
    <t xml:space="preserve">Kapitalikomponent </t>
  </si>
  <si>
    <t xml:space="preserve">Remonttööd </t>
  </si>
  <si>
    <t xml:space="preserve"> Indekseeritakse 31.dets THI, max 3%</t>
  </si>
  <si>
    <t>Heakord</t>
  </si>
  <si>
    <t>Kõrvalteenuste eest tasumine tegeliku kulu alusel, esitatud kulude prognoos</t>
  </si>
  <si>
    <t>Teenuse hinna ja tarbimise muutus</t>
  </si>
  <si>
    <t>Kapitalikomponendi annuiteetmaksegraafik - Jüri 12, Võru linn</t>
  </si>
  <si>
    <t>RaM</t>
  </si>
  <si>
    <t>Kapitali tulumäär 2017 II pa</t>
  </si>
  <si>
    <t>Üür ja kõrvalteenuste tasu 01.01.2025 - 30.06.2025</t>
  </si>
  <si>
    <t>6 kuud</t>
  </si>
  <si>
    <t>olemasolev pind</t>
  </si>
  <si>
    <t>pinna vähendamine</t>
  </si>
  <si>
    <r>
      <t>EUR/m</t>
    </r>
    <r>
      <rPr>
        <b/>
        <vertAlign val="superscript"/>
        <sz val="11"/>
        <color theme="0" tint="-0.499984740745262"/>
        <rFont val="Times New Rom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</si>
</sst>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#,##0.0"/>
    <numFmt numFmtId="165" formatCode="0.0"/>
    <numFmt numFmtId="166" formatCode="0.000%"/>
    <numFmt numFmtId="167" formatCode="d&quot;.&quot;mm&quot;.&quot;yyyy"/>
    <numFmt numFmtId="168" formatCode="#,##0.00&quot; &quot;;[Red]&quot;-&quot;#,##0.00&quot; &quot;"/>
    <numFmt numFmtId="169" formatCode="0.0%"/>
  </numFmts>
  <fonts count="33" x14ac:knownFonts="1">
    <font>
      <sz val="11"/>
      <color theme="1"/>
      <name val="Calibri"/>
      <family val="2"/>
      <charset val="186"/>
      <scheme val="minor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b/>
      <vertAlign val="superscript"/>
      <sz val="11"/>
      <color indexed="8"/>
      <name val="Times New Roman"/>
      <family val="1"/>
    </font>
    <font>
      <sz val="11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1"/>
      <color rgb="FFFF0000"/>
      <name val="Calibri"/>
      <family val="2"/>
    </font>
    <font>
      <sz val="11"/>
      <color rgb="FF1F497D"/>
      <name val="Calibri"/>
      <family val="2"/>
    </font>
    <font>
      <b/>
      <i/>
      <sz val="11"/>
      <color rgb="FF000000"/>
      <name val="Calibri"/>
      <family val="2"/>
    </font>
    <font>
      <i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0" tint="-0.499984740745262"/>
      <name val="Times New Roman"/>
      <family val="1"/>
    </font>
    <font>
      <b/>
      <sz val="11"/>
      <color theme="0" tint="-0.499984740745262"/>
      <name val="Times New Roman"/>
      <family val="1"/>
    </font>
    <font>
      <b/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i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</font>
    <font>
      <vertAlign val="superscript"/>
      <sz val="11"/>
      <color indexed="8"/>
      <name val="Times New Roman"/>
      <family val="1"/>
      <charset val="186"/>
    </font>
    <font>
      <b/>
      <vertAlign val="superscript"/>
      <sz val="11"/>
      <name val="Times New Roman"/>
      <family val="1"/>
    </font>
    <font>
      <sz val="11"/>
      <color theme="1" tint="0.499984740745262"/>
      <name val="Times New Roman"/>
      <family val="1"/>
    </font>
    <font>
      <sz val="11"/>
      <name val="Times New Roman"/>
      <family val="1"/>
      <charset val="186"/>
    </font>
    <font>
      <sz val="11"/>
      <name val="Calibri"/>
      <family val="2"/>
      <scheme val="minor"/>
    </font>
    <font>
      <i/>
      <sz val="11"/>
      <color theme="0" tint="-0.499984740745262"/>
      <name val="Times New Roman"/>
      <family val="1"/>
    </font>
    <font>
      <b/>
      <vertAlign val="superscript"/>
      <sz val="11"/>
      <color theme="0" tint="-0.49998474074526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9" fontId="5" fillId="0" borderId="0" applyFont="0" applyFill="0" applyBorder="0" applyAlignment="0" applyProtection="0"/>
  </cellStyleXfs>
  <cellXfs count="167">
    <xf numFmtId="0" fontId="0" fillId="0" borderId="0" xfId="0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2" fillId="0" borderId="1" xfId="0" applyFont="1" applyBorder="1"/>
    <xf numFmtId="0" fontId="10" fillId="0" borderId="1" xfId="0" applyFont="1" applyBorder="1" applyAlignment="1">
      <alignment horizontal="right"/>
    </xf>
    <xf numFmtId="0" fontId="10" fillId="0" borderId="0" xfId="0" applyFont="1"/>
    <xf numFmtId="0" fontId="10" fillId="2" borderId="2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center"/>
    </xf>
    <xf numFmtId="0" fontId="8" fillId="0" borderId="1" xfId="0" applyFont="1" applyBorder="1"/>
    <xf numFmtId="0" fontId="8" fillId="0" borderId="6" xfId="0" applyFont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/>
    <xf numFmtId="4" fontId="2" fillId="2" borderId="7" xfId="0" applyNumberFormat="1" applyFont="1" applyFill="1" applyBorder="1" applyAlignment="1">
      <alignment horizontal="right"/>
    </xf>
    <xf numFmtId="0" fontId="8" fillId="2" borderId="5" xfId="0" applyFont="1" applyFill="1" applyBorder="1"/>
    <xf numFmtId="0" fontId="10" fillId="3" borderId="9" xfId="0" applyFont="1" applyFill="1" applyBorder="1" applyAlignment="1">
      <alignment horizontal="center"/>
    </xf>
    <xf numFmtId="0" fontId="10" fillId="3" borderId="0" xfId="0" applyFont="1" applyFill="1"/>
    <xf numFmtId="0" fontId="8" fillId="3" borderId="10" xfId="0" applyFont="1" applyFill="1" applyBorder="1"/>
    <xf numFmtId="0" fontId="10" fillId="2" borderId="7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left"/>
    </xf>
    <xf numFmtId="0" fontId="10" fillId="4" borderId="12" xfId="0" applyFont="1" applyFill="1" applyBorder="1"/>
    <xf numFmtId="0" fontId="8" fillId="4" borderId="13" xfId="0" applyFont="1" applyFill="1" applyBorder="1"/>
    <xf numFmtId="0" fontId="10" fillId="0" borderId="0" xfId="0" applyFont="1" applyAlignment="1">
      <alignment horizontal="left"/>
    </xf>
    <xf numFmtId="4" fontId="10" fillId="0" borderId="0" xfId="0" applyNumberFormat="1" applyFont="1" applyAlignment="1">
      <alignment horizontal="right"/>
    </xf>
    <xf numFmtId="4" fontId="2" fillId="0" borderId="15" xfId="0" applyNumberFormat="1" applyFont="1" applyBorder="1"/>
    <xf numFmtId="0" fontId="8" fillId="0" borderId="16" xfId="0" applyFont="1" applyBorder="1"/>
    <xf numFmtId="0" fontId="10" fillId="2" borderId="17" xfId="0" applyFont="1" applyFill="1" applyBorder="1" applyAlignment="1">
      <alignment horizontal="center" wrapText="1"/>
    </xf>
    <xf numFmtId="4" fontId="10" fillId="2" borderId="18" xfId="0" applyNumberFormat="1" applyFont="1" applyFill="1" applyBorder="1" applyAlignment="1">
      <alignment horizontal="right"/>
    </xf>
    <xf numFmtId="4" fontId="10" fillId="4" borderId="19" xfId="0" applyNumberFormat="1" applyFont="1" applyFill="1" applyBorder="1" applyAlignment="1">
      <alignment horizontal="right"/>
    </xf>
    <xf numFmtId="0" fontId="8" fillId="0" borderId="7" xfId="0" applyFont="1" applyBorder="1" applyAlignment="1">
      <alignment horizontal="center"/>
    </xf>
    <xf numFmtId="0" fontId="10" fillId="2" borderId="22" xfId="0" applyFont="1" applyFill="1" applyBorder="1"/>
    <xf numFmtId="0" fontId="8" fillId="0" borderId="23" xfId="0" applyFont="1" applyBorder="1"/>
    <xf numFmtId="0" fontId="8" fillId="0" borderId="24" xfId="0" applyFont="1" applyBorder="1"/>
    <xf numFmtId="0" fontId="10" fillId="2" borderId="26" xfId="0" applyFont="1" applyFill="1" applyBorder="1" applyAlignment="1">
      <alignment horizontal="center" wrapText="1"/>
    </xf>
    <xf numFmtId="0" fontId="11" fillId="0" borderId="0" xfId="0" applyFont="1"/>
    <xf numFmtId="4" fontId="10" fillId="3" borderId="18" xfId="0" applyNumberFormat="1" applyFont="1" applyFill="1" applyBorder="1" applyAlignment="1">
      <alignment horizontal="right"/>
    </xf>
    <xf numFmtId="0" fontId="8" fillId="3" borderId="16" xfId="0" applyFont="1" applyFill="1" applyBorder="1"/>
    <xf numFmtId="0" fontId="8" fillId="3" borderId="8" xfId="0" applyFont="1" applyFill="1" applyBorder="1"/>
    <xf numFmtId="0" fontId="6" fillId="3" borderId="0" xfId="1" applyFill="1"/>
    <xf numFmtId="0" fontId="12" fillId="5" borderId="0" xfId="1" applyFont="1" applyFill="1" applyAlignment="1">
      <alignment horizontal="right"/>
    </xf>
    <xf numFmtId="0" fontId="4" fillId="5" borderId="0" xfId="1" applyFont="1" applyFill="1"/>
    <xf numFmtId="0" fontId="4" fillId="5" borderId="0" xfId="1" applyFont="1" applyFill="1" applyAlignment="1">
      <alignment horizontal="right"/>
    </xf>
    <xf numFmtId="0" fontId="13" fillId="5" borderId="0" xfId="1" applyFont="1" applyFill="1"/>
    <xf numFmtId="0" fontId="14" fillId="5" borderId="0" xfId="1" applyFont="1" applyFill="1"/>
    <xf numFmtId="4" fontId="6" fillId="5" borderId="0" xfId="1" applyNumberFormat="1" applyFill="1"/>
    <xf numFmtId="0" fontId="6" fillId="6" borderId="29" xfId="1" applyFill="1" applyBorder="1"/>
    <xf numFmtId="0" fontId="6" fillId="5" borderId="0" xfId="1" applyFill="1"/>
    <xf numFmtId="0" fontId="0" fillId="3" borderId="0" xfId="0" applyFill="1"/>
    <xf numFmtId="0" fontId="6" fillId="6" borderId="0" xfId="1" applyFill="1"/>
    <xf numFmtId="0" fontId="6" fillId="6" borderId="31" xfId="1" applyFill="1" applyBorder="1"/>
    <xf numFmtId="0" fontId="6" fillId="6" borderId="26" xfId="1" applyFill="1" applyBorder="1"/>
    <xf numFmtId="0" fontId="15" fillId="3" borderId="0" xfId="1" applyFont="1" applyFill="1"/>
    <xf numFmtId="166" fontId="6" fillId="6" borderId="0" xfId="1" applyNumberFormat="1" applyFill="1"/>
    <xf numFmtId="0" fontId="16" fillId="5" borderId="38" xfId="1" applyFont="1" applyFill="1" applyBorder="1" applyAlignment="1">
      <alignment horizontal="right"/>
    </xf>
    <xf numFmtId="167" fontId="17" fillId="5" borderId="0" xfId="1" applyNumberFormat="1" applyFont="1" applyFill="1"/>
    <xf numFmtId="168" fontId="6" fillId="5" borderId="0" xfId="1" applyNumberFormat="1" applyFill="1"/>
    <xf numFmtId="0" fontId="7" fillId="3" borderId="0" xfId="0" applyFont="1" applyFill="1" applyProtection="1">
      <protection hidden="1"/>
    </xf>
    <xf numFmtId="0" fontId="0" fillId="3" borderId="0" xfId="0" applyFill="1" applyProtection="1">
      <protection locked="0" hidden="1"/>
    </xf>
    <xf numFmtId="164" fontId="0" fillId="3" borderId="0" xfId="0" applyNumberFormat="1" applyFill="1" applyProtection="1">
      <protection hidden="1"/>
    </xf>
    <xf numFmtId="164" fontId="7" fillId="3" borderId="0" xfId="0" applyNumberFormat="1" applyFont="1" applyFill="1" applyProtection="1">
      <protection hidden="1"/>
    </xf>
    <xf numFmtId="0" fontId="18" fillId="7" borderId="0" xfId="0" applyFont="1" applyFill="1" applyProtection="1">
      <protection hidden="1"/>
    </xf>
    <xf numFmtId="0" fontId="0" fillId="7" borderId="0" xfId="0" applyFill="1"/>
    <xf numFmtId="0" fontId="18" fillId="7" borderId="0" xfId="0" applyFont="1" applyFill="1" applyProtection="1">
      <protection locked="0" hidden="1"/>
    </xf>
    <xf numFmtId="164" fontId="18" fillId="7" borderId="0" xfId="0" applyNumberFormat="1" applyFont="1" applyFill="1" applyProtection="1">
      <protection hidden="1"/>
    </xf>
    <xf numFmtId="0" fontId="7" fillId="7" borderId="0" xfId="0" applyFont="1" applyFill="1" applyProtection="1">
      <protection hidden="1"/>
    </xf>
    <xf numFmtId="164" fontId="7" fillId="7" borderId="0" xfId="0" applyNumberFormat="1" applyFont="1" applyFill="1" applyProtection="1">
      <protection hidden="1"/>
    </xf>
    <xf numFmtId="168" fontId="0" fillId="3" borderId="0" xfId="0" applyNumberFormat="1" applyFill="1"/>
    <xf numFmtId="2" fontId="0" fillId="3" borderId="0" xfId="0" applyNumberFormat="1" applyFill="1"/>
    <xf numFmtId="4" fontId="0" fillId="3" borderId="0" xfId="0" applyNumberFormat="1" applyFill="1"/>
    <xf numFmtId="3" fontId="6" fillId="6" borderId="0" xfId="1" applyNumberFormat="1" applyFill="1"/>
    <xf numFmtId="4" fontId="19" fillId="3" borderId="21" xfId="0" applyNumberFormat="1" applyFont="1" applyFill="1" applyBorder="1" applyAlignment="1">
      <alignment vertical="center" wrapText="1"/>
    </xf>
    <xf numFmtId="4" fontId="20" fillId="4" borderId="14" xfId="0" applyNumberFormat="1" applyFont="1" applyFill="1" applyBorder="1" applyAlignment="1">
      <alignment horizontal="right"/>
    </xf>
    <xf numFmtId="4" fontId="20" fillId="4" borderId="15" xfId="0" applyNumberFormat="1" applyFont="1" applyFill="1" applyBorder="1" applyAlignment="1">
      <alignment horizontal="right"/>
    </xf>
    <xf numFmtId="0" fontId="10" fillId="0" borderId="0" xfId="0" applyFont="1" applyAlignment="1">
      <alignment horizontal="left" wrapText="1"/>
    </xf>
    <xf numFmtId="9" fontId="2" fillId="0" borderId="0" xfId="0" applyNumberFormat="1" applyFont="1" applyAlignment="1">
      <alignment horizontal="left"/>
    </xf>
    <xf numFmtId="0" fontId="21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165" fontId="10" fillId="3" borderId="1" xfId="0" applyNumberFormat="1" applyFont="1" applyFill="1" applyBorder="1"/>
    <xf numFmtId="0" fontId="10" fillId="3" borderId="1" xfId="0" applyFont="1" applyFill="1" applyBorder="1"/>
    <xf numFmtId="0" fontId="24" fillId="0" borderId="1" xfId="0" applyFont="1" applyBorder="1" applyAlignment="1">
      <alignment horizontal="right"/>
    </xf>
    <xf numFmtId="164" fontId="25" fillId="0" borderId="1" xfId="0" applyNumberFormat="1" applyFont="1" applyBorder="1" applyAlignment="1">
      <alignment horizontal="right"/>
    </xf>
    <xf numFmtId="0" fontId="24" fillId="0" borderId="1" xfId="0" applyFont="1" applyBorder="1"/>
    <xf numFmtId="0" fontId="24" fillId="0" borderId="0" xfId="0" applyFont="1" applyAlignment="1">
      <alignment horizontal="right"/>
    </xf>
    <xf numFmtId="0" fontId="2" fillId="2" borderId="3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4" fontId="2" fillId="2" borderId="5" xfId="0" applyNumberFormat="1" applyFont="1" applyFill="1" applyBorder="1" applyAlignment="1">
      <alignment horizontal="right"/>
    </xf>
    <xf numFmtId="4" fontId="2" fillId="3" borderId="9" xfId="0" applyNumberFormat="1" applyFont="1" applyFill="1" applyBorder="1" applyAlignment="1">
      <alignment horizontal="right"/>
    </xf>
    <xf numFmtId="4" fontId="2" fillId="3" borderId="5" xfId="0" applyNumberFormat="1" applyFont="1" applyFill="1" applyBorder="1" applyAlignment="1">
      <alignment horizontal="right"/>
    </xf>
    <xf numFmtId="4" fontId="2" fillId="2" borderId="6" xfId="0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4" fontId="28" fillId="3" borderId="6" xfId="0" applyNumberFormat="1" applyFont="1" applyFill="1" applyBorder="1" applyAlignment="1">
      <alignment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31" xfId="0" applyNumberFormat="1" applyFont="1" applyBorder="1" applyAlignment="1">
      <alignment vertical="center" wrapText="1"/>
    </xf>
    <xf numFmtId="4" fontId="8" fillId="0" borderId="26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4" fontId="25" fillId="0" borderId="9" xfId="0" applyNumberFormat="1" applyFont="1" applyBorder="1" applyAlignment="1">
      <alignment horizontal="right"/>
    </xf>
    <xf numFmtId="4" fontId="2" fillId="0" borderId="9" xfId="0" applyNumberFormat="1" applyFont="1" applyBorder="1"/>
    <xf numFmtId="3" fontId="24" fillId="0" borderId="0" xfId="0" applyNumberFormat="1" applyFont="1" applyAlignment="1">
      <alignment horizontal="right"/>
    </xf>
    <xf numFmtId="4" fontId="24" fillId="0" borderId="0" xfId="0" applyNumberFormat="1" applyFont="1" applyAlignment="1">
      <alignment horizontal="left"/>
    </xf>
    <xf numFmtId="4" fontId="2" fillId="0" borderId="14" xfId="0" applyNumberFormat="1" applyFont="1" applyBorder="1"/>
    <xf numFmtId="3" fontId="29" fillId="0" borderId="0" xfId="0" applyNumberFormat="1" applyFont="1"/>
    <xf numFmtId="4" fontId="29" fillId="0" borderId="0" xfId="0" applyNumberFormat="1" applyFont="1"/>
    <xf numFmtId="169" fontId="5" fillId="7" borderId="0" xfId="2" applyNumberFormat="1" applyFill="1"/>
    <xf numFmtId="0" fontId="4" fillId="6" borderId="27" xfId="1" applyFont="1" applyFill="1" applyBorder="1"/>
    <xf numFmtId="0" fontId="4" fillId="5" borderId="28" xfId="1" applyFont="1" applyFill="1" applyBorder="1"/>
    <xf numFmtId="0" fontId="30" fillId="3" borderId="28" xfId="0" applyFont="1" applyFill="1" applyBorder="1"/>
    <xf numFmtId="167" fontId="4" fillId="6" borderId="28" xfId="1" applyNumberFormat="1" applyFont="1" applyFill="1" applyBorder="1"/>
    <xf numFmtId="0" fontId="4" fillId="6" borderId="30" xfId="1" applyFont="1" applyFill="1" applyBorder="1"/>
    <xf numFmtId="0" fontId="30" fillId="3" borderId="0" xfId="0" applyFont="1" applyFill="1"/>
    <xf numFmtId="0" fontId="4" fillId="6" borderId="0" xfId="1" applyFont="1" applyFill="1"/>
    <xf numFmtId="167" fontId="30" fillId="3" borderId="0" xfId="0" applyNumberFormat="1" applyFont="1" applyFill="1"/>
    <xf numFmtId="3" fontId="4" fillId="6" borderId="0" xfId="1" applyNumberFormat="1" applyFont="1" applyFill="1"/>
    <xf numFmtId="3" fontId="0" fillId="3" borderId="0" xfId="0" applyNumberFormat="1" applyFill="1"/>
    <xf numFmtId="10" fontId="4" fillId="6" borderId="0" xfId="2" applyNumberFormat="1" applyFont="1" applyFill="1"/>
    <xf numFmtId="4" fontId="4" fillId="6" borderId="0" xfId="1" applyNumberFormat="1" applyFont="1" applyFill="1"/>
    <xf numFmtId="0" fontId="4" fillId="6" borderId="24" xfId="1" applyFont="1" applyFill="1" applyBorder="1"/>
    <xf numFmtId="0" fontId="4" fillId="5" borderId="32" xfId="1" applyFont="1" applyFill="1" applyBorder="1"/>
    <xf numFmtId="0" fontId="30" fillId="3" borderId="32" xfId="0" applyFont="1" applyFill="1" applyBorder="1"/>
    <xf numFmtId="4" fontId="25" fillId="0" borderId="6" xfId="0" applyNumberFormat="1" applyFont="1" applyBorder="1" applyAlignment="1">
      <alignment horizontal="right" wrapText="1"/>
    </xf>
    <xf numFmtId="4" fontId="25" fillId="0" borderId="21" xfId="0" applyNumberFormat="1" applyFont="1" applyBorder="1" applyAlignment="1">
      <alignment wrapText="1"/>
    </xf>
    <xf numFmtId="164" fontId="25" fillId="0" borderId="0" xfId="0" applyNumberFormat="1" applyFont="1" applyAlignment="1">
      <alignment horizontal="right"/>
    </xf>
    <xf numFmtId="0" fontId="24" fillId="0" borderId="0" xfId="0" applyFont="1"/>
    <xf numFmtId="169" fontId="4" fillId="6" borderId="32" xfId="1" applyNumberFormat="1" applyFont="1" applyFill="1" applyBorder="1"/>
    <xf numFmtId="165" fontId="2" fillId="3" borderId="1" xfId="0" applyNumberFormat="1" applyFont="1" applyFill="1" applyBorder="1"/>
    <xf numFmtId="0" fontId="20" fillId="2" borderId="3" xfId="0" applyFont="1" applyFill="1" applyBorder="1" applyAlignment="1">
      <alignment horizontal="center"/>
    </xf>
    <xf numFmtId="0" fontId="20" fillId="2" borderId="20" xfId="0" applyFont="1" applyFill="1" applyBorder="1" applyAlignment="1">
      <alignment horizontal="center"/>
    </xf>
    <xf numFmtId="4" fontId="19" fillId="0" borderId="6" xfId="0" applyNumberFormat="1" applyFont="1" applyBorder="1" applyAlignment="1">
      <alignment horizontal="right" wrapText="1"/>
    </xf>
    <xf numFmtId="4" fontId="19" fillId="0" borderId="21" xfId="0" applyNumberFormat="1" applyFont="1" applyBorder="1" applyAlignment="1">
      <alignment wrapText="1"/>
    </xf>
    <xf numFmtId="4" fontId="19" fillId="3" borderId="6" xfId="0" applyNumberFormat="1" applyFont="1" applyFill="1" applyBorder="1" applyAlignment="1">
      <alignment horizontal="right" wrapText="1"/>
    </xf>
    <xf numFmtId="4" fontId="19" fillId="3" borderId="21" xfId="0" applyNumberFormat="1" applyFont="1" applyFill="1" applyBorder="1" applyAlignment="1">
      <alignment wrapText="1"/>
    </xf>
    <xf numFmtId="4" fontId="20" fillId="2" borderId="7" xfId="0" applyNumberFormat="1" applyFont="1" applyFill="1" applyBorder="1" applyAlignment="1">
      <alignment horizontal="right"/>
    </xf>
    <xf numFmtId="4" fontId="20" fillId="2" borderId="5" xfId="0" applyNumberFormat="1" applyFont="1" applyFill="1" applyBorder="1" applyAlignment="1">
      <alignment horizontal="right"/>
    </xf>
    <xf numFmtId="4" fontId="20" fillId="3" borderId="9" xfId="0" applyNumberFormat="1" applyFont="1" applyFill="1" applyBorder="1" applyAlignment="1">
      <alignment horizontal="right"/>
    </xf>
    <xf numFmtId="4" fontId="20" fillId="3" borderId="5" xfId="0" applyNumberFormat="1" applyFont="1" applyFill="1" applyBorder="1" applyAlignment="1">
      <alignment horizontal="right"/>
    </xf>
    <xf numFmtId="4" fontId="20" fillId="2" borderId="6" xfId="0" applyNumberFormat="1" applyFont="1" applyFill="1" applyBorder="1" applyAlignment="1">
      <alignment horizontal="center"/>
    </xf>
    <xf numFmtId="0" fontId="20" fillId="2" borderId="25" xfId="0" applyFont="1" applyFill="1" applyBorder="1" applyAlignment="1">
      <alignment horizontal="center"/>
    </xf>
    <xf numFmtId="4" fontId="19" fillId="3" borderId="6" xfId="0" applyNumberFormat="1" applyFont="1" applyFill="1" applyBorder="1" applyAlignment="1">
      <alignment vertical="center" wrapText="1"/>
    </xf>
    <xf numFmtId="4" fontId="20" fillId="0" borderId="9" xfId="0" applyNumberFormat="1" applyFont="1" applyBorder="1" applyAlignment="1">
      <alignment horizontal="right"/>
    </xf>
    <xf numFmtId="4" fontId="20" fillId="0" borderId="10" xfId="0" applyNumberFormat="1" applyFont="1" applyBorder="1" applyAlignment="1">
      <alignment horizontal="right"/>
    </xf>
    <xf numFmtId="4" fontId="19" fillId="0" borderId="9" xfId="0" applyNumberFormat="1" applyFont="1" applyBorder="1" applyAlignment="1">
      <alignment horizontal="right"/>
    </xf>
    <xf numFmtId="4" fontId="20" fillId="0" borderId="9" xfId="0" applyNumberFormat="1" applyFont="1" applyBorder="1"/>
    <xf numFmtId="4" fontId="20" fillId="0" borderId="14" xfId="0" applyNumberFormat="1" applyFont="1" applyBorder="1"/>
    <xf numFmtId="4" fontId="20" fillId="0" borderId="15" xfId="0" applyNumberFormat="1" applyFont="1" applyBorder="1"/>
    <xf numFmtId="0" fontId="10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8" fillId="0" borderId="2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6" xfId="0" applyFont="1" applyBorder="1"/>
    <xf numFmtId="4" fontId="1" fillId="0" borderId="29" xfId="0" applyNumberFormat="1" applyFont="1" applyBorder="1" applyAlignment="1">
      <alignment horizontal="center" vertical="center" wrapText="1"/>
    </xf>
    <xf numFmtId="4" fontId="1" fillId="0" borderId="31" xfId="0" applyNumberFormat="1" applyFont="1" applyBorder="1" applyAlignment="1">
      <alignment horizontal="center" vertical="center" wrapText="1"/>
    </xf>
    <xf numFmtId="4" fontId="1" fillId="0" borderId="26" xfId="0" applyNumberFormat="1" applyFont="1" applyBorder="1" applyAlignment="1">
      <alignment horizontal="center" vertical="center" wrapText="1"/>
    </xf>
    <xf numFmtId="0" fontId="8" fillId="0" borderId="8" xfId="0" applyFont="1" applyBorder="1"/>
    <xf numFmtId="0" fontId="8" fillId="3" borderId="36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4" fontId="8" fillId="0" borderId="33" xfId="0" applyNumberFormat="1" applyFont="1" applyBorder="1" applyAlignment="1">
      <alignment horizontal="center" vertical="center" wrapText="1"/>
    </xf>
    <xf numFmtId="4" fontId="8" fillId="0" borderId="35" xfId="0" applyNumberFormat="1" applyFont="1" applyBorder="1" applyAlignment="1">
      <alignment horizontal="center" vertical="center" wrapText="1"/>
    </xf>
    <xf numFmtId="4" fontId="8" fillId="0" borderId="34" xfId="0" applyNumberFormat="1" applyFont="1" applyBorder="1" applyAlignment="1">
      <alignment horizontal="center" vertical="center" wrapText="1"/>
    </xf>
    <xf numFmtId="164" fontId="31" fillId="0" borderId="39" xfId="0" applyNumberFormat="1" applyFont="1" applyBorder="1" applyAlignment="1">
      <alignment horizontal="center"/>
    </xf>
    <xf numFmtId="164" fontId="23" fillId="0" borderId="39" xfId="0" applyNumberFormat="1" applyFont="1" applyBorder="1" applyAlignment="1">
      <alignment horizontal="center"/>
    </xf>
    <xf numFmtId="4" fontId="25" fillId="0" borderId="6" xfId="0" applyNumberFormat="1" applyFont="1" applyFill="1" applyBorder="1" applyAlignment="1">
      <alignment horizontal="right" wrapText="1"/>
    </xf>
    <xf numFmtId="4" fontId="25" fillId="0" borderId="21" xfId="0" applyNumberFormat="1" applyFont="1" applyFill="1" applyBorder="1" applyAlignment="1">
      <alignment wrapText="1"/>
    </xf>
  </cellXfs>
  <cellStyles count="3">
    <cellStyle name="Normaallaad 4" xfId="1" xr:uid="{00000000-0005-0000-0000-000001000000}"/>
    <cellStyle name="Normal" xfId="0" builtinId="0"/>
    <cellStyle name="Percent" xfId="2" builtinId="5"/>
  </cellStyles>
  <dxfs count="0"/>
  <tableStyles count="1" defaultTableStyle="TableStyleMedium9" defaultPivotStyle="PivotStyleLight16">
    <tableStyle name="Invisible" pivot="0" table="0" count="0" xr9:uid="{867E3764-8A3A-4198-BEB1-3264CC5A8C5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4E159-C5AC-4610-BB2B-9CDA096CB17B}">
  <dimension ref="A1:J39"/>
  <sheetViews>
    <sheetView tabSelected="1" zoomScaleNormal="100" workbookViewId="0">
      <selection activeCell="J6" sqref="J6"/>
    </sheetView>
  </sheetViews>
  <sheetFormatPr defaultRowHeight="15" x14ac:dyDescent="0.25"/>
  <cols>
    <col min="1" max="1" width="5.42578125" style="1" customWidth="1"/>
    <col min="2" max="2" width="7.7109375" style="1" customWidth="1"/>
    <col min="3" max="3" width="7.85546875" style="1" customWidth="1"/>
    <col min="4" max="4" width="60.28515625" style="1" customWidth="1"/>
    <col min="5" max="8" width="13.28515625" customWidth="1"/>
    <col min="9" max="9" width="20.5703125" customWidth="1"/>
    <col min="10" max="10" width="25" customWidth="1"/>
  </cols>
  <sheetData>
    <row r="1" spans="1:10" x14ac:dyDescent="0.25">
      <c r="J1" s="76" t="s">
        <v>45</v>
      </c>
    </row>
    <row r="3" spans="1:10" ht="18.75" customHeight="1" x14ac:dyDescent="0.3">
      <c r="A3" s="146" t="s">
        <v>60</v>
      </c>
      <c r="B3" s="146"/>
      <c r="C3" s="146"/>
      <c r="D3" s="146"/>
      <c r="E3" s="146"/>
      <c r="F3" s="146"/>
      <c r="G3" s="146"/>
      <c r="H3" s="146"/>
      <c r="I3" s="146"/>
      <c r="J3" s="146"/>
    </row>
    <row r="5" spans="1:10" x14ac:dyDescent="0.25">
      <c r="C5" s="3" t="s">
        <v>0</v>
      </c>
      <c r="D5" s="4" t="s">
        <v>46</v>
      </c>
      <c r="E5" s="77"/>
      <c r="F5" s="77"/>
      <c r="G5" s="77"/>
      <c r="H5" s="77"/>
    </row>
    <row r="6" spans="1:10" x14ac:dyDescent="0.25">
      <c r="C6" s="3" t="s">
        <v>1</v>
      </c>
      <c r="D6" s="4" t="s">
        <v>47</v>
      </c>
    </row>
    <row r="8" spans="1:10" ht="17.25" x14ac:dyDescent="0.25">
      <c r="D8" s="5" t="s">
        <v>48</v>
      </c>
      <c r="E8" s="78">
        <v>221.65279743710832</v>
      </c>
      <c r="F8" s="79" t="s">
        <v>2</v>
      </c>
      <c r="G8" s="125">
        <v>200.22863031380658</v>
      </c>
      <c r="H8" s="79" t="s">
        <v>2</v>
      </c>
    </row>
    <row r="9" spans="1:10" ht="18" x14ac:dyDescent="0.25">
      <c r="D9" s="80" t="s">
        <v>3</v>
      </c>
      <c r="E9" s="81">
        <v>2136</v>
      </c>
      <c r="F9" s="82" t="s">
        <v>49</v>
      </c>
      <c r="G9" s="81">
        <v>2136</v>
      </c>
      <c r="H9" s="82" t="s">
        <v>49</v>
      </c>
    </row>
    <row r="10" spans="1:10" x14ac:dyDescent="0.25">
      <c r="D10" s="83"/>
      <c r="E10" s="122"/>
      <c r="F10" s="123"/>
      <c r="G10" s="123"/>
      <c r="H10" s="123"/>
    </row>
    <row r="11" spans="1:10" ht="15.75" thickBot="1" x14ac:dyDescent="0.3">
      <c r="D11" s="83"/>
      <c r="E11" s="163" t="s">
        <v>62</v>
      </c>
      <c r="F11" s="163"/>
      <c r="G11" s="164" t="s">
        <v>63</v>
      </c>
      <c r="H11" s="164"/>
    </row>
    <row r="12" spans="1:10" ht="17.25" x14ac:dyDescent="0.25">
      <c r="B12" s="7" t="s">
        <v>4</v>
      </c>
      <c r="C12" s="31"/>
      <c r="D12" s="31"/>
      <c r="E12" s="126" t="s">
        <v>64</v>
      </c>
      <c r="F12" s="127" t="s">
        <v>5</v>
      </c>
      <c r="G12" s="84" t="s">
        <v>50</v>
      </c>
      <c r="H12" s="85" t="s">
        <v>5</v>
      </c>
      <c r="I12" s="27" t="s">
        <v>6</v>
      </c>
      <c r="J12" s="8" t="s">
        <v>7</v>
      </c>
    </row>
    <row r="13" spans="1:10" x14ac:dyDescent="0.25">
      <c r="B13" s="30"/>
      <c r="C13" s="37" t="s">
        <v>51</v>
      </c>
      <c r="D13" s="38"/>
      <c r="E13" s="128">
        <f>F13/$E$8</f>
        <v>0.27043066134728977</v>
      </c>
      <c r="F13" s="129">
        <v>59.941712600394062</v>
      </c>
      <c r="G13" s="165">
        <f>H13/$G$8</f>
        <v>0.26616644255410654</v>
      </c>
      <c r="H13" s="166">
        <f>'Annuiteetgraafik BIL'!F17</f>
        <v>53.294142228107233</v>
      </c>
      <c r="I13" s="147" t="s">
        <v>8</v>
      </c>
      <c r="J13" s="149"/>
    </row>
    <row r="14" spans="1:10" x14ac:dyDescent="0.25">
      <c r="B14" s="10">
        <v>400</v>
      </c>
      <c r="C14" s="152" t="s">
        <v>52</v>
      </c>
      <c r="D14" s="153"/>
      <c r="E14" s="128">
        <f t="shared" ref="E14:E17" si="0">F14/$E$8</f>
        <v>2.3111370843192325</v>
      </c>
      <c r="F14" s="129">
        <v>512.27</v>
      </c>
      <c r="G14" s="165">
        <f t="shared" ref="G14:G17" si="1">E14</f>
        <v>2.3111370843192325</v>
      </c>
      <c r="H14" s="166">
        <f>G14*$G$8</f>
        <v>462.75581286068444</v>
      </c>
      <c r="I14" s="148"/>
      <c r="J14" s="150"/>
    </row>
    <row r="15" spans="1:10" x14ac:dyDescent="0.25">
      <c r="B15" s="10">
        <v>100</v>
      </c>
      <c r="C15" s="32" t="s">
        <v>9</v>
      </c>
      <c r="D15" s="33"/>
      <c r="E15" s="130">
        <f t="shared" si="0"/>
        <v>0.59588690748410855</v>
      </c>
      <c r="F15" s="131">
        <v>132.08000000000001</v>
      </c>
      <c r="G15" s="120">
        <f t="shared" si="1"/>
        <v>0.59588690748410855</v>
      </c>
      <c r="H15" s="121">
        <f t="shared" ref="H15:H17" si="2">G15*$G$8</f>
        <v>119.31361930747303</v>
      </c>
      <c r="I15" s="154" t="s">
        <v>53</v>
      </c>
      <c r="J15" s="150"/>
    </row>
    <row r="16" spans="1:10" x14ac:dyDescent="0.25">
      <c r="B16" s="10">
        <v>200</v>
      </c>
      <c r="C16" s="9" t="s">
        <v>10</v>
      </c>
      <c r="D16" s="26"/>
      <c r="E16" s="130">
        <f t="shared" si="0"/>
        <v>0.98478883426650654</v>
      </c>
      <c r="F16" s="131">
        <v>218.28120000000001</v>
      </c>
      <c r="G16" s="120">
        <f t="shared" si="1"/>
        <v>0.98478883426650654</v>
      </c>
      <c r="H16" s="121">
        <f t="shared" si="2"/>
        <v>197.18291943351286</v>
      </c>
      <c r="I16" s="155"/>
      <c r="J16" s="150"/>
    </row>
    <row r="17" spans="2:10" x14ac:dyDescent="0.25">
      <c r="B17" s="10">
        <v>500</v>
      </c>
      <c r="C17" s="9" t="s">
        <v>11</v>
      </c>
      <c r="D17" s="26"/>
      <c r="E17" s="130">
        <f t="shared" si="0"/>
        <v>2.4153090156775615E-2</v>
      </c>
      <c r="F17" s="131">
        <v>5.3536000000000001</v>
      </c>
      <c r="G17" s="120">
        <f t="shared" si="1"/>
        <v>2.4153090156775615E-2</v>
      </c>
      <c r="H17" s="121">
        <f t="shared" si="2"/>
        <v>4.8361401599370648</v>
      </c>
      <c r="I17" s="156"/>
      <c r="J17" s="151"/>
    </row>
    <row r="18" spans="2:10" x14ac:dyDescent="0.25">
      <c r="B18" s="11"/>
      <c r="C18" s="12" t="s">
        <v>12</v>
      </c>
      <c r="D18" s="12"/>
      <c r="E18" s="132">
        <f t="shared" ref="E18" si="3">SUM(E13:E17)</f>
        <v>4.1863965775739125</v>
      </c>
      <c r="F18" s="133">
        <f>SUM(F13:F17)</f>
        <v>927.92651260039418</v>
      </c>
      <c r="G18" s="13">
        <f t="shared" ref="G18" si="4">SUM(G13:G17)</f>
        <v>4.1821323587807298</v>
      </c>
      <c r="H18" s="86">
        <f>SUM(H13:H17)</f>
        <v>837.38263398971458</v>
      </c>
      <c r="I18" s="28"/>
      <c r="J18" s="14"/>
    </row>
    <row r="19" spans="2:10" x14ac:dyDescent="0.25">
      <c r="B19" s="15"/>
      <c r="C19" s="16"/>
      <c r="D19" s="16"/>
      <c r="E19" s="134"/>
      <c r="F19" s="135"/>
      <c r="G19" s="87"/>
      <c r="H19" s="88"/>
      <c r="I19" s="36"/>
      <c r="J19" s="17"/>
    </row>
    <row r="20" spans="2:10" ht="17.25" x14ac:dyDescent="0.25">
      <c r="B20" s="18" t="s">
        <v>13</v>
      </c>
      <c r="C20" s="12"/>
      <c r="D20" s="12"/>
      <c r="E20" s="136" t="s">
        <v>64</v>
      </c>
      <c r="F20" s="137" t="s">
        <v>5</v>
      </c>
      <c r="G20" s="89" t="s">
        <v>50</v>
      </c>
      <c r="H20" s="90" t="s">
        <v>5</v>
      </c>
      <c r="I20" s="34" t="s">
        <v>6</v>
      </c>
      <c r="J20" s="19" t="s">
        <v>7</v>
      </c>
    </row>
    <row r="21" spans="2:10" ht="15" customHeight="1" x14ac:dyDescent="0.25">
      <c r="B21" s="10">
        <v>300</v>
      </c>
      <c r="C21" s="153" t="s">
        <v>54</v>
      </c>
      <c r="D21" s="157"/>
      <c r="E21" s="138">
        <f>F21/$E$8</f>
        <v>3.1171945853561609</v>
      </c>
      <c r="F21" s="71">
        <v>690.93489999999997</v>
      </c>
      <c r="G21" s="91">
        <f>E21</f>
        <v>3.1171945853561609</v>
      </c>
      <c r="H21" s="71">
        <f>G21*$G$8</f>
        <v>624.15160224747831</v>
      </c>
      <c r="I21" s="92" t="s">
        <v>14</v>
      </c>
      <c r="J21" s="158" t="s">
        <v>55</v>
      </c>
    </row>
    <row r="22" spans="2:10" x14ac:dyDescent="0.25">
      <c r="B22" s="10">
        <v>600</v>
      </c>
      <c r="C22" s="9" t="s">
        <v>15</v>
      </c>
      <c r="D22" s="26"/>
      <c r="E22" s="138"/>
      <c r="F22" s="71"/>
      <c r="G22" s="91"/>
      <c r="H22" s="71"/>
      <c r="I22" s="93"/>
      <c r="J22" s="159"/>
    </row>
    <row r="23" spans="2:10" x14ac:dyDescent="0.25">
      <c r="B23" s="10"/>
      <c r="C23" s="9">
        <v>610</v>
      </c>
      <c r="D23" s="26" t="s">
        <v>16</v>
      </c>
      <c r="E23" s="138">
        <f t="shared" ref="E23:E26" si="5">F23/$E$8</f>
        <v>0.89937852310013566</v>
      </c>
      <c r="F23" s="71">
        <v>199.34976560000001</v>
      </c>
      <c r="G23" s="91">
        <f t="shared" ref="G23:G26" si="6">E23</f>
        <v>0.89937852310013566</v>
      </c>
      <c r="H23" s="71">
        <f t="shared" ref="H23:H26" si="7">G23*$G$8</f>
        <v>180.08132981399442</v>
      </c>
      <c r="I23" s="160" t="s">
        <v>56</v>
      </c>
      <c r="J23" s="159"/>
    </row>
    <row r="24" spans="2:10" x14ac:dyDescent="0.25">
      <c r="B24" s="10"/>
      <c r="C24" s="9">
        <v>620</v>
      </c>
      <c r="D24" s="26" t="s">
        <v>17</v>
      </c>
      <c r="E24" s="138">
        <f t="shared" si="5"/>
        <v>0.98876221461714209</v>
      </c>
      <c r="F24" s="71">
        <v>219.16191087000001</v>
      </c>
      <c r="G24" s="91">
        <f t="shared" si="6"/>
        <v>0.98876221461714209</v>
      </c>
      <c r="H24" s="71">
        <f t="shared" si="7"/>
        <v>197.97850393883641</v>
      </c>
      <c r="I24" s="161"/>
      <c r="J24" s="159"/>
    </row>
    <row r="25" spans="2:10" x14ac:dyDescent="0.25">
      <c r="B25" s="10"/>
      <c r="C25" s="9">
        <v>630</v>
      </c>
      <c r="D25" s="26" t="s">
        <v>18</v>
      </c>
      <c r="E25" s="138">
        <f t="shared" si="5"/>
        <v>5.4347476906615649E-2</v>
      </c>
      <c r="F25" s="71">
        <v>12.046270290000001</v>
      </c>
      <c r="G25" s="91">
        <f t="shared" si="6"/>
        <v>5.4347476906615649E-2</v>
      </c>
      <c r="H25" s="71">
        <f t="shared" si="7"/>
        <v>10.881920862022884</v>
      </c>
      <c r="I25" s="162"/>
      <c r="J25" s="159"/>
    </row>
    <row r="26" spans="2:10" x14ac:dyDescent="0.25">
      <c r="B26" s="10">
        <v>700</v>
      </c>
      <c r="C26" s="153" t="s">
        <v>19</v>
      </c>
      <c r="D26" s="157"/>
      <c r="E26" s="138">
        <f t="shared" si="5"/>
        <v>3.8341496693319925E-2</v>
      </c>
      <c r="F26" s="71">
        <v>8.4984999999999999</v>
      </c>
      <c r="G26" s="91">
        <f t="shared" si="6"/>
        <v>3.8341496693319925E-2</v>
      </c>
      <c r="H26" s="71">
        <f t="shared" si="7"/>
        <v>7.6770653670847926</v>
      </c>
      <c r="I26" s="94" t="s">
        <v>14</v>
      </c>
      <c r="J26" s="159"/>
    </row>
    <row r="27" spans="2:10" ht="15.75" thickBot="1" x14ac:dyDescent="0.3">
      <c r="B27" s="20"/>
      <c r="C27" s="21" t="s">
        <v>20</v>
      </c>
      <c r="D27" s="21"/>
      <c r="E27" s="72">
        <f t="shared" ref="E27" si="8">SUM(E21:E26)</f>
        <v>5.0980242966733744</v>
      </c>
      <c r="F27" s="73">
        <f>SUM(F21:F26)</f>
        <v>1129.9913467599997</v>
      </c>
      <c r="G27" s="72">
        <f t="shared" ref="G27" si="9">SUM(G21:G26)</f>
        <v>5.0980242966733744</v>
      </c>
      <c r="H27" s="73">
        <f>SUM(H21:H26)</f>
        <v>1020.7704222294168</v>
      </c>
      <c r="I27" s="29"/>
      <c r="J27" s="22"/>
    </row>
    <row r="28" spans="2:10" x14ac:dyDescent="0.25">
      <c r="B28" s="23"/>
      <c r="C28" s="6"/>
      <c r="D28" s="6"/>
      <c r="E28" s="139"/>
      <c r="F28" s="140"/>
      <c r="G28" s="95"/>
      <c r="H28" s="96"/>
      <c r="I28" s="24"/>
      <c r="J28" s="1"/>
    </row>
    <row r="29" spans="2:10" x14ac:dyDescent="0.25">
      <c r="B29" s="145" t="s">
        <v>21</v>
      </c>
      <c r="C29" s="145"/>
      <c r="D29" s="145"/>
      <c r="E29" s="139">
        <f>E27+E18</f>
        <v>9.2844208742472869</v>
      </c>
      <c r="F29" s="140">
        <f>F27+F18</f>
        <v>2057.9178593603938</v>
      </c>
      <c r="G29" s="95">
        <f>G27+G18</f>
        <v>9.2801566554541033</v>
      </c>
      <c r="H29" s="96">
        <f>H27+H18</f>
        <v>1858.1530562191315</v>
      </c>
      <c r="I29" s="24"/>
      <c r="J29" s="1"/>
    </row>
    <row r="30" spans="2:10" x14ac:dyDescent="0.25">
      <c r="B30" s="23" t="s">
        <v>22</v>
      </c>
      <c r="C30" s="74"/>
      <c r="D30" s="75">
        <v>0.22</v>
      </c>
      <c r="E30" s="141">
        <f>E29*D30</f>
        <v>2.0425725923344031</v>
      </c>
      <c r="F30" s="140">
        <f>F29*D30</f>
        <v>452.74192905928663</v>
      </c>
      <c r="G30" s="97">
        <f>G29*D30</f>
        <v>2.0416344641999027</v>
      </c>
      <c r="H30" s="96">
        <f>H29*D30</f>
        <v>408.79367236820895</v>
      </c>
      <c r="I30" s="1"/>
      <c r="J30" s="1"/>
    </row>
    <row r="31" spans="2:10" x14ac:dyDescent="0.25">
      <c r="B31" s="6" t="s">
        <v>23</v>
      </c>
      <c r="C31" s="6"/>
      <c r="D31" s="6"/>
      <c r="E31" s="139">
        <f>E30+E29</f>
        <v>11.32699346658169</v>
      </c>
      <c r="F31" s="140">
        <f>F30+F29</f>
        <v>2510.6597884196804</v>
      </c>
      <c r="G31" s="95">
        <f>G30+G29</f>
        <v>11.321791119654005</v>
      </c>
      <c r="H31" s="96">
        <f>H30+H29</f>
        <v>2266.9467285873407</v>
      </c>
      <c r="I31" s="24"/>
      <c r="J31" s="1"/>
    </row>
    <row r="32" spans="2:10" x14ac:dyDescent="0.25">
      <c r="B32" s="6" t="s">
        <v>24</v>
      </c>
      <c r="C32" s="6"/>
      <c r="D32" s="6"/>
      <c r="E32" s="142" t="s">
        <v>61</v>
      </c>
      <c r="F32" s="140">
        <f>F29*6</f>
        <v>12347.507156162363</v>
      </c>
      <c r="G32" s="98" t="s">
        <v>61</v>
      </c>
      <c r="H32" s="96">
        <f>H29*6</f>
        <v>11148.91833731479</v>
      </c>
      <c r="I32" s="99"/>
      <c r="J32" s="100"/>
    </row>
    <row r="33" spans="2:10" ht="15.75" thickBot="1" x14ac:dyDescent="0.3">
      <c r="B33" s="6" t="s">
        <v>25</v>
      </c>
      <c r="C33" s="6"/>
      <c r="D33" s="6"/>
      <c r="E33" s="143" t="s">
        <v>61</v>
      </c>
      <c r="F33" s="144">
        <f>F31*6</f>
        <v>15063.958730518083</v>
      </c>
      <c r="G33" s="101" t="s">
        <v>61</v>
      </c>
      <c r="H33" s="25">
        <f>H31*6</f>
        <v>13601.680371524044</v>
      </c>
      <c r="I33" s="102"/>
      <c r="J33" s="103"/>
    </row>
    <row r="34" spans="2:10" ht="15.75" x14ac:dyDescent="0.25">
      <c r="B34" s="2"/>
      <c r="C34" s="2"/>
      <c r="D34" s="2"/>
    </row>
    <row r="35" spans="2:10" ht="15.75" x14ac:dyDescent="0.25">
      <c r="B35" s="2"/>
      <c r="C35" s="2"/>
      <c r="D35" s="2"/>
    </row>
    <row r="36" spans="2:10" x14ac:dyDescent="0.25">
      <c r="B36" s="6" t="s">
        <v>26</v>
      </c>
      <c r="C36" s="6"/>
      <c r="D36" s="6"/>
    </row>
    <row r="38" spans="2:10" x14ac:dyDescent="0.25">
      <c r="B38" s="35" t="s">
        <v>27</v>
      </c>
      <c r="C38" s="35"/>
      <c r="D38" s="35"/>
    </row>
    <row r="39" spans="2:10" ht="15.75" x14ac:dyDescent="0.25">
      <c r="B39" s="2"/>
      <c r="C39" s="2"/>
      <c r="D39" s="2"/>
    </row>
  </sheetData>
  <mergeCells count="12">
    <mergeCell ref="B29:D29"/>
    <mergeCell ref="A3:J3"/>
    <mergeCell ref="I13:I14"/>
    <mergeCell ref="J13:J17"/>
    <mergeCell ref="C14:D14"/>
    <mergeCell ref="I15:I17"/>
    <mergeCell ref="C21:D21"/>
    <mergeCell ref="J21:J26"/>
    <mergeCell ref="I23:I25"/>
    <mergeCell ref="C26:D26"/>
    <mergeCell ref="E11:F11"/>
    <mergeCell ref="G11:H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E281A-8D72-4089-A7FD-AC5A7C0DDC77}">
  <dimension ref="A1:P130"/>
  <sheetViews>
    <sheetView workbookViewId="0">
      <selection activeCell="F17" sqref="F17"/>
    </sheetView>
  </sheetViews>
  <sheetFormatPr defaultColWidth="9.140625" defaultRowHeight="15" x14ac:dyDescent="0.25"/>
  <cols>
    <col min="1" max="1" width="9.140625" style="48" customWidth="1"/>
    <col min="2" max="2" width="7.85546875" style="48" customWidth="1"/>
    <col min="3" max="3" width="14.7109375" style="48" customWidth="1"/>
    <col min="4" max="4" width="14.28515625" style="48" customWidth="1"/>
    <col min="5" max="7" width="14.7109375" style="48" customWidth="1"/>
    <col min="8" max="9" width="9.140625" style="48"/>
    <col min="10" max="10" width="5" style="48" customWidth="1"/>
    <col min="11" max="11" width="10.5703125" style="48" customWidth="1"/>
    <col min="12" max="16384" width="9.140625" style="48"/>
  </cols>
  <sheetData>
    <row r="1" spans="1:16" x14ac:dyDescent="0.25">
      <c r="A1" s="39"/>
      <c r="B1" s="39"/>
      <c r="C1" s="39"/>
      <c r="D1" s="39"/>
      <c r="E1" s="39"/>
      <c r="F1" s="39"/>
      <c r="G1" s="40"/>
    </row>
    <row r="2" spans="1:16" x14ac:dyDescent="0.25">
      <c r="A2" s="39"/>
      <c r="B2" s="39"/>
      <c r="C2" s="39"/>
      <c r="D2" s="39"/>
      <c r="E2" s="39"/>
      <c r="F2" s="41"/>
      <c r="G2" s="42"/>
    </row>
    <row r="3" spans="1:16" x14ac:dyDescent="0.25">
      <c r="A3" s="39"/>
      <c r="B3" s="39"/>
      <c r="C3" s="39"/>
      <c r="D3" s="39"/>
      <c r="E3" s="39"/>
      <c r="F3" s="41"/>
      <c r="G3" s="42"/>
      <c r="K3" s="61" t="s">
        <v>0</v>
      </c>
      <c r="L3" s="61" t="s">
        <v>28</v>
      </c>
      <c r="M3" s="62"/>
    </row>
    <row r="4" spans="1:16" ht="21" x14ac:dyDescent="0.35">
      <c r="A4" s="39"/>
      <c r="B4" s="43" t="s">
        <v>57</v>
      </c>
      <c r="C4" s="39"/>
      <c r="D4" s="39"/>
      <c r="E4" s="44"/>
      <c r="F4" s="45"/>
      <c r="G4" s="39"/>
      <c r="K4" s="63" t="s">
        <v>58</v>
      </c>
      <c r="L4" s="64">
        <v>200.22863031380658</v>
      </c>
      <c r="M4" s="104">
        <f>L4/L5</f>
        <v>9.426959995941929E-2</v>
      </c>
      <c r="N4" s="69"/>
      <c r="O4" s="68"/>
    </row>
    <row r="5" spans="1:16" x14ac:dyDescent="0.25">
      <c r="A5" s="39"/>
      <c r="B5" s="39"/>
      <c r="C5" s="39"/>
      <c r="D5" s="39"/>
      <c r="E5" s="39"/>
      <c r="F5" s="45"/>
      <c r="G5" s="39"/>
      <c r="K5" s="65" t="s">
        <v>34</v>
      </c>
      <c r="L5" s="66">
        <v>2124</v>
      </c>
      <c r="M5" s="65"/>
      <c r="N5" s="67"/>
      <c r="O5" s="68"/>
    </row>
    <row r="6" spans="1:16" x14ac:dyDescent="0.25">
      <c r="A6" s="39"/>
      <c r="B6" s="105" t="s">
        <v>29</v>
      </c>
      <c r="C6" s="106"/>
      <c r="D6" s="107"/>
      <c r="E6" s="108">
        <v>45658</v>
      </c>
      <c r="F6" s="46"/>
      <c r="G6" s="39"/>
      <c r="M6" s="60"/>
      <c r="N6" s="57"/>
      <c r="O6" s="57"/>
    </row>
    <row r="7" spans="1:16" x14ac:dyDescent="0.25">
      <c r="A7" s="39"/>
      <c r="B7" s="109" t="s">
        <v>30</v>
      </c>
      <c r="C7" s="41"/>
      <c r="D7" s="110"/>
      <c r="E7" s="111">
        <v>6</v>
      </c>
      <c r="F7" s="50" t="s">
        <v>31</v>
      </c>
      <c r="G7" s="39"/>
      <c r="M7" s="60"/>
      <c r="N7" s="59"/>
      <c r="O7" s="59"/>
    </row>
    <row r="8" spans="1:16" x14ac:dyDescent="0.25">
      <c r="A8" s="39"/>
      <c r="B8" s="109" t="s">
        <v>32</v>
      </c>
      <c r="C8" s="41"/>
      <c r="D8" s="112">
        <f>E6-1</f>
        <v>45657</v>
      </c>
      <c r="E8" s="113">
        <v>65441.084882524738</v>
      </c>
      <c r="F8" s="50" t="s">
        <v>33</v>
      </c>
      <c r="G8" s="39"/>
      <c r="H8" s="70"/>
      <c r="K8" s="58"/>
      <c r="L8" s="58"/>
      <c r="M8" s="59"/>
      <c r="N8" s="59"/>
      <c r="O8" s="59"/>
    </row>
    <row r="9" spans="1:16" x14ac:dyDescent="0.25">
      <c r="A9" s="39"/>
      <c r="B9" s="109" t="s">
        <v>32</v>
      </c>
      <c r="C9" s="41"/>
      <c r="D9" s="112">
        <f>EOMONTH(D8,E7)</f>
        <v>45838</v>
      </c>
      <c r="E9" s="113">
        <v>63470.684882524736</v>
      </c>
      <c r="F9" s="50" t="s">
        <v>33</v>
      </c>
      <c r="G9" s="39"/>
      <c r="H9" s="114"/>
      <c r="K9" s="58"/>
      <c r="L9" s="58"/>
      <c r="M9" s="59"/>
      <c r="N9" s="59"/>
      <c r="O9" s="59"/>
    </row>
    <row r="10" spans="1:16" x14ac:dyDescent="0.25">
      <c r="A10" s="39"/>
      <c r="B10" s="109" t="s">
        <v>35</v>
      </c>
      <c r="C10" s="41"/>
      <c r="D10" s="110"/>
      <c r="E10" s="115">
        <f>M4</f>
        <v>9.426959995941929E-2</v>
      </c>
      <c r="F10" s="50"/>
      <c r="G10" s="39"/>
      <c r="K10" s="58"/>
      <c r="L10" s="58"/>
      <c r="M10" s="59"/>
      <c r="N10" s="60"/>
      <c r="O10" s="60"/>
    </row>
    <row r="11" spans="1:16" x14ac:dyDescent="0.25">
      <c r="A11" s="39"/>
      <c r="B11" s="109" t="s">
        <v>36</v>
      </c>
      <c r="C11" s="41"/>
      <c r="D11" s="110"/>
      <c r="E11" s="116">
        <f>ROUND(E8*E10,2)</f>
        <v>6169.1</v>
      </c>
      <c r="F11" s="50" t="s">
        <v>33</v>
      </c>
      <c r="G11" s="39"/>
      <c r="K11" s="58"/>
      <c r="L11" s="58"/>
      <c r="M11" s="59"/>
      <c r="N11" s="60"/>
      <c r="O11" s="60"/>
    </row>
    <row r="12" spans="1:16" x14ac:dyDescent="0.25">
      <c r="A12" s="39"/>
      <c r="B12" s="109" t="s">
        <v>37</v>
      </c>
      <c r="C12" s="41"/>
      <c r="D12" s="110"/>
      <c r="E12" s="116">
        <f>ROUND(E9*E10,2)</f>
        <v>5983.36</v>
      </c>
      <c r="F12" s="50" t="s">
        <v>33</v>
      </c>
      <c r="G12" s="39"/>
      <c r="K12" s="58"/>
      <c r="L12" s="58"/>
      <c r="M12" s="59"/>
      <c r="N12" s="59"/>
      <c r="O12" s="59"/>
      <c r="P12" s="60"/>
    </row>
    <row r="13" spans="1:16" x14ac:dyDescent="0.25">
      <c r="A13" s="39"/>
      <c r="B13" s="117" t="s">
        <v>59</v>
      </c>
      <c r="C13" s="118"/>
      <c r="D13" s="119"/>
      <c r="E13" s="124">
        <v>4.3999999999999997E-2</v>
      </c>
      <c r="F13" s="51"/>
      <c r="G13" s="52"/>
      <c r="K13" s="58"/>
      <c r="L13" s="58"/>
      <c r="M13" s="59"/>
      <c r="N13" s="59"/>
      <c r="O13" s="59"/>
      <c r="P13" s="60"/>
    </row>
    <row r="14" spans="1:16" x14ac:dyDescent="0.25">
      <c r="A14" s="39"/>
      <c r="B14" s="49"/>
      <c r="C14" s="47"/>
      <c r="E14" s="53"/>
      <c r="F14" s="49"/>
      <c r="G14" s="52"/>
      <c r="K14" s="58"/>
      <c r="L14" s="58"/>
      <c r="M14" s="59"/>
      <c r="N14" s="59"/>
      <c r="O14" s="59"/>
      <c r="P14" s="60"/>
    </row>
    <row r="15" spans="1:16" x14ac:dyDescent="0.25">
      <c r="K15" s="58"/>
      <c r="L15" s="58"/>
      <c r="M15" s="59"/>
      <c r="N15" s="59"/>
      <c r="O15" s="59"/>
      <c r="P15" s="60"/>
    </row>
    <row r="16" spans="1:16" ht="15.75" thickBot="1" x14ac:dyDescent="0.3">
      <c r="A16" s="54" t="s">
        <v>38</v>
      </c>
      <c r="B16" s="54" t="s">
        <v>39</v>
      </c>
      <c r="C16" s="54" t="s">
        <v>40</v>
      </c>
      <c r="D16" s="54" t="s">
        <v>41</v>
      </c>
      <c r="E16" s="54" t="s">
        <v>42</v>
      </c>
      <c r="F16" s="54" t="s">
        <v>43</v>
      </c>
      <c r="G16" s="54" t="s">
        <v>44</v>
      </c>
      <c r="K16" s="58"/>
      <c r="L16" s="58"/>
      <c r="M16" s="59"/>
      <c r="N16" s="59"/>
      <c r="O16" s="59"/>
      <c r="P16" s="60"/>
    </row>
    <row r="17" spans="1:16" x14ac:dyDescent="0.25">
      <c r="A17" s="55">
        <f>E6</f>
        <v>45658</v>
      </c>
      <c r="B17" s="47">
        <v>1</v>
      </c>
      <c r="C17" s="45">
        <f>E11</f>
        <v>6169.1</v>
      </c>
      <c r="D17" s="56">
        <f t="shared" ref="D17:D22" si="0">ROUND(C17*$E$13/12,4)</f>
        <v>22.62</v>
      </c>
      <c r="E17" s="56">
        <f>F17-D17</f>
        <v>30.674142228107232</v>
      </c>
      <c r="F17" s="56">
        <f>PMT($E$13/12,E7,-E11,E12)</f>
        <v>53.294142228107233</v>
      </c>
      <c r="G17" s="56">
        <f>C17-E17</f>
        <v>6138.4258577718929</v>
      </c>
      <c r="K17" s="58"/>
      <c r="L17" s="58"/>
      <c r="M17" s="59"/>
      <c r="N17" s="59"/>
      <c r="O17" s="59"/>
      <c r="P17" s="60"/>
    </row>
    <row r="18" spans="1:16" x14ac:dyDescent="0.25">
      <c r="A18" s="55">
        <f>EDATE(A17,1)</f>
        <v>45689</v>
      </c>
      <c r="B18" s="47">
        <v>2</v>
      </c>
      <c r="C18" s="45">
        <f>G17</f>
        <v>6138.4258577718929</v>
      </c>
      <c r="D18" s="56">
        <f t="shared" si="0"/>
        <v>22.5076</v>
      </c>
      <c r="E18" s="56">
        <f>F18-D18</f>
        <v>30.786542228107233</v>
      </c>
      <c r="F18" s="56">
        <f>F17</f>
        <v>53.294142228107233</v>
      </c>
      <c r="G18" s="56">
        <f t="shared" ref="G18:G22" si="1">C18-E18</f>
        <v>6107.6393155437854</v>
      </c>
      <c r="K18" s="58"/>
      <c r="L18" s="58"/>
      <c r="M18" s="59"/>
      <c r="N18" s="59"/>
      <c r="O18" s="59"/>
      <c r="P18" s="60"/>
    </row>
    <row r="19" spans="1:16" x14ac:dyDescent="0.25">
      <c r="A19" s="55">
        <f>EDATE(A18,1)</f>
        <v>45717</v>
      </c>
      <c r="B19" s="47">
        <v>3</v>
      </c>
      <c r="C19" s="45">
        <f>G18</f>
        <v>6107.6393155437854</v>
      </c>
      <c r="D19" s="56">
        <f t="shared" si="0"/>
        <v>22.3947</v>
      </c>
      <c r="E19" s="56">
        <f>F19-D19</f>
        <v>30.899442228107233</v>
      </c>
      <c r="F19" s="56">
        <f t="shared" ref="F19:F22" si="2">F18</f>
        <v>53.294142228107233</v>
      </c>
      <c r="G19" s="56">
        <f t="shared" si="1"/>
        <v>6076.7398733156779</v>
      </c>
      <c r="K19" s="58"/>
      <c r="L19" s="58"/>
      <c r="M19" s="59"/>
      <c r="N19" s="59"/>
      <c r="O19" s="59"/>
      <c r="P19" s="60"/>
    </row>
    <row r="20" spans="1:16" x14ac:dyDescent="0.25">
      <c r="A20" s="55">
        <f t="shared" ref="A20:A22" si="3">EDATE(A19,1)</f>
        <v>45748</v>
      </c>
      <c r="B20" s="47">
        <v>4</v>
      </c>
      <c r="C20" s="45">
        <f t="shared" ref="C20:C22" si="4">G19</f>
        <v>6076.7398733156779</v>
      </c>
      <c r="D20" s="56">
        <f t="shared" si="0"/>
        <v>22.281400000000001</v>
      </c>
      <c r="E20" s="56">
        <f t="shared" ref="E20:E22" si="5">F20-D20</f>
        <v>31.012742228107232</v>
      </c>
      <c r="F20" s="56">
        <f t="shared" si="2"/>
        <v>53.294142228107233</v>
      </c>
      <c r="G20" s="56">
        <f t="shared" si="1"/>
        <v>6045.7271310875703</v>
      </c>
      <c r="K20" s="58"/>
      <c r="L20" s="58"/>
      <c r="M20" s="59"/>
      <c r="N20" s="59"/>
      <c r="O20" s="59"/>
      <c r="P20" s="60"/>
    </row>
    <row r="21" spans="1:16" x14ac:dyDescent="0.25">
      <c r="A21" s="55">
        <f t="shared" si="3"/>
        <v>45778</v>
      </c>
      <c r="B21" s="47">
        <v>5</v>
      </c>
      <c r="C21" s="45">
        <f t="shared" si="4"/>
        <v>6045.7271310875703</v>
      </c>
      <c r="D21" s="56">
        <f t="shared" si="0"/>
        <v>22.1677</v>
      </c>
      <c r="E21" s="56">
        <f t="shared" si="5"/>
        <v>31.126442228107233</v>
      </c>
      <c r="F21" s="56">
        <f t="shared" si="2"/>
        <v>53.294142228107233</v>
      </c>
      <c r="G21" s="56">
        <f t="shared" si="1"/>
        <v>6014.6006888594629</v>
      </c>
      <c r="K21" s="58"/>
      <c r="L21" s="58"/>
      <c r="M21" s="59"/>
      <c r="N21" s="59"/>
      <c r="O21" s="59"/>
      <c r="P21" s="60"/>
    </row>
    <row r="22" spans="1:16" x14ac:dyDescent="0.25">
      <c r="A22" s="55">
        <f t="shared" si="3"/>
        <v>45809</v>
      </c>
      <c r="B22" s="47">
        <v>6</v>
      </c>
      <c r="C22" s="45">
        <f t="shared" si="4"/>
        <v>6014.6006888594629</v>
      </c>
      <c r="D22" s="56">
        <f t="shared" si="0"/>
        <v>22.0535</v>
      </c>
      <c r="E22" s="56">
        <f t="shared" si="5"/>
        <v>31.240642228107234</v>
      </c>
      <c r="F22" s="56">
        <f t="shared" si="2"/>
        <v>53.294142228107233</v>
      </c>
      <c r="G22" s="56">
        <f t="shared" si="1"/>
        <v>5983.3600466313555</v>
      </c>
      <c r="K22" s="58"/>
      <c r="L22" s="58"/>
      <c r="M22" s="59"/>
      <c r="N22" s="59"/>
      <c r="O22" s="59"/>
      <c r="P22" s="60"/>
    </row>
    <row r="23" spans="1:16" x14ac:dyDescent="0.25">
      <c r="A23" s="55"/>
      <c r="B23" s="47"/>
      <c r="C23" s="45"/>
      <c r="D23" s="56"/>
      <c r="E23" s="56"/>
      <c r="F23" s="56"/>
      <c r="G23" s="56"/>
      <c r="N23" s="59"/>
      <c r="O23" s="59"/>
      <c r="P23" s="60"/>
    </row>
    <row r="24" spans="1:16" x14ac:dyDescent="0.25">
      <c r="A24" s="55"/>
      <c r="B24" s="47"/>
      <c r="C24" s="45"/>
      <c r="D24" s="56"/>
      <c r="E24" s="56"/>
      <c r="F24" s="56"/>
      <c r="G24" s="56"/>
      <c r="N24" s="59"/>
      <c r="O24" s="59"/>
      <c r="P24" s="60"/>
    </row>
    <row r="25" spans="1:16" x14ac:dyDescent="0.25">
      <c r="A25" s="55"/>
      <c r="B25" s="47"/>
      <c r="C25" s="45"/>
      <c r="D25" s="56"/>
      <c r="E25" s="56"/>
      <c r="F25" s="56"/>
      <c r="G25" s="56"/>
      <c r="N25" s="59"/>
      <c r="O25" s="59"/>
      <c r="P25" s="60"/>
    </row>
    <row r="26" spans="1:16" x14ac:dyDescent="0.25">
      <c r="A26" s="55"/>
      <c r="B26" s="47"/>
      <c r="C26" s="45"/>
      <c r="D26" s="56"/>
      <c r="E26" s="56"/>
      <c r="F26" s="56"/>
      <c r="G26" s="56"/>
      <c r="N26" s="59"/>
      <c r="O26" s="59"/>
      <c r="P26" s="60"/>
    </row>
    <row r="27" spans="1:16" x14ac:dyDescent="0.25">
      <c r="A27" s="55"/>
      <c r="B27" s="47"/>
      <c r="C27" s="45"/>
      <c r="D27" s="56"/>
      <c r="E27" s="56"/>
      <c r="F27" s="56"/>
      <c r="G27" s="56"/>
    </row>
    <row r="28" spans="1:16" x14ac:dyDescent="0.25">
      <c r="A28" s="55"/>
      <c r="B28" s="47"/>
      <c r="C28" s="45"/>
      <c r="D28" s="56"/>
      <c r="E28" s="56"/>
      <c r="F28" s="56"/>
      <c r="G28" s="56"/>
    </row>
    <row r="29" spans="1:16" x14ac:dyDescent="0.25">
      <c r="A29" s="55"/>
      <c r="B29" s="47"/>
      <c r="C29" s="45"/>
      <c r="D29" s="56"/>
      <c r="E29" s="56"/>
      <c r="F29" s="56"/>
      <c r="G29" s="56"/>
    </row>
    <row r="30" spans="1:16" x14ac:dyDescent="0.25">
      <c r="A30" s="55"/>
      <c r="B30" s="47"/>
      <c r="C30" s="45"/>
      <c r="D30" s="56"/>
      <c r="E30" s="56"/>
      <c r="F30" s="56"/>
      <c r="G30" s="56"/>
    </row>
    <row r="31" spans="1:16" x14ac:dyDescent="0.25">
      <c r="A31" s="55"/>
      <c r="B31" s="47"/>
      <c r="C31" s="45"/>
      <c r="D31" s="56"/>
      <c r="E31" s="56"/>
      <c r="F31" s="56"/>
      <c r="G31" s="56"/>
    </row>
    <row r="32" spans="1:16" x14ac:dyDescent="0.25">
      <c r="A32" s="55"/>
      <c r="B32" s="47"/>
      <c r="C32" s="45"/>
      <c r="D32" s="56"/>
      <c r="E32" s="56"/>
      <c r="F32" s="56"/>
      <c r="G32" s="56"/>
    </row>
    <row r="33" spans="1:7" x14ac:dyDescent="0.25">
      <c r="A33" s="55"/>
      <c r="B33" s="47"/>
      <c r="C33" s="45"/>
      <c r="D33" s="56"/>
      <c r="E33" s="56"/>
      <c r="F33" s="56"/>
      <c r="G33" s="56"/>
    </row>
    <row r="34" spans="1:7" x14ac:dyDescent="0.25">
      <c r="A34" s="55"/>
      <c r="B34" s="47"/>
      <c r="C34" s="45"/>
      <c r="D34" s="56"/>
      <c r="E34" s="56"/>
      <c r="F34" s="56"/>
      <c r="G34" s="56"/>
    </row>
    <row r="35" spans="1:7" x14ac:dyDescent="0.25">
      <c r="A35" s="55"/>
      <c r="B35" s="47"/>
      <c r="C35" s="45"/>
      <c r="D35" s="56"/>
      <c r="E35" s="56"/>
      <c r="F35" s="56"/>
      <c r="G35" s="56"/>
    </row>
    <row r="36" spans="1:7" x14ac:dyDescent="0.25">
      <c r="A36" s="55"/>
      <c r="B36" s="47"/>
      <c r="C36" s="45"/>
      <c r="D36" s="56"/>
      <c r="E36" s="56"/>
      <c r="F36" s="56"/>
      <c r="G36" s="56"/>
    </row>
    <row r="37" spans="1:7" x14ac:dyDescent="0.25">
      <c r="A37" s="55"/>
      <c r="B37" s="47"/>
      <c r="C37" s="45"/>
      <c r="D37" s="56"/>
      <c r="E37" s="56"/>
      <c r="F37" s="56"/>
      <c r="G37" s="56"/>
    </row>
    <row r="38" spans="1:7" x14ac:dyDescent="0.25">
      <c r="A38" s="55"/>
      <c r="B38" s="47"/>
      <c r="C38" s="45"/>
      <c r="D38" s="56"/>
      <c r="E38" s="56"/>
      <c r="F38" s="56"/>
      <c r="G38" s="56"/>
    </row>
    <row r="39" spans="1:7" x14ac:dyDescent="0.25">
      <c r="A39" s="55"/>
      <c r="B39" s="47"/>
      <c r="C39" s="45"/>
      <c r="D39" s="56"/>
      <c r="E39" s="56"/>
      <c r="F39" s="56"/>
      <c r="G39" s="56"/>
    </row>
    <row r="40" spans="1:7" x14ac:dyDescent="0.25">
      <c r="A40" s="55"/>
      <c r="B40" s="47"/>
      <c r="C40" s="45"/>
      <c r="D40" s="56"/>
      <c r="E40" s="56"/>
      <c r="F40" s="56"/>
      <c r="G40" s="56"/>
    </row>
    <row r="41" spans="1:7" x14ac:dyDescent="0.25">
      <c r="A41" s="55"/>
      <c r="B41" s="47"/>
      <c r="C41" s="45"/>
      <c r="D41" s="56"/>
      <c r="E41" s="56"/>
      <c r="F41" s="56"/>
      <c r="G41" s="56"/>
    </row>
    <row r="42" spans="1:7" x14ac:dyDescent="0.25">
      <c r="A42" s="55"/>
      <c r="B42" s="47"/>
      <c r="C42" s="45"/>
      <c r="D42" s="56"/>
      <c r="E42" s="56"/>
      <c r="F42" s="56"/>
      <c r="G42" s="56"/>
    </row>
    <row r="43" spans="1:7" x14ac:dyDescent="0.25">
      <c r="A43" s="55"/>
      <c r="B43" s="47"/>
      <c r="C43" s="45"/>
      <c r="D43" s="56"/>
      <c r="E43" s="56"/>
      <c r="F43" s="56"/>
      <c r="G43" s="56"/>
    </row>
    <row r="44" spans="1:7" x14ac:dyDescent="0.25">
      <c r="A44" s="55"/>
      <c r="B44" s="47"/>
      <c r="C44" s="45"/>
      <c r="D44" s="56"/>
      <c r="E44" s="56"/>
      <c r="F44" s="56"/>
      <c r="G44" s="56"/>
    </row>
    <row r="45" spans="1:7" x14ac:dyDescent="0.25">
      <c r="A45" s="55"/>
      <c r="B45" s="47"/>
      <c r="C45" s="45"/>
      <c r="D45" s="56"/>
      <c r="E45" s="56"/>
      <c r="F45" s="56"/>
      <c r="G45" s="56"/>
    </row>
    <row r="46" spans="1:7" x14ac:dyDescent="0.25">
      <c r="A46" s="55"/>
      <c r="B46" s="47"/>
      <c r="C46" s="45"/>
      <c r="D46" s="56"/>
      <c r="E46" s="56"/>
      <c r="F46" s="56"/>
      <c r="G46" s="56"/>
    </row>
    <row r="47" spans="1:7" x14ac:dyDescent="0.25">
      <c r="A47" s="55"/>
      <c r="B47" s="47"/>
      <c r="C47" s="45"/>
      <c r="D47" s="56"/>
      <c r="E47" s="56"/>
      <c r="F47" s="56"/>
      <c r="G47" s="56"/>
    </row>
    <row r="48" spans="1:7" x14ac:dyDescent="0.25">
      <c r="A48" s="55"/>
      <c r="B48" s="47"/>
      <c r="C48" s="45"/>
      <c r="D48" s="56"/>
      <c r="E48" s="56"/>
      <c r="F48" s="56"/>
      <c r="G48" s="56"/>
    </row>
    <row r="49" spans="1:7" x14ac:dyDescent="0.25">
      <c r="A49" s="55"/>
      <c r="B49" s="47"/>
      <c r="C49" s="45"/>
      <c r="D49" s="56"/>
      <c r="E49" s="56"/>
      <c r="F49" s="56"/>
      <c r="G49" s="56"/>
    </row>
    <row r="50" spans="1:7" x14ac:dyDescent="0.25">
      <c r="A50" s="55"/>
      <c r="B50" s="47"/>
      <c r="C50" s="45"/>
      <c r="D50" s="56"/>
      <c r="E50" s="56"/>
      <c r="F50" s="56"/>
      <c r="G50" s="56"/>
    </row>
    <row r="51" spans="1:7" x14ac:dyDescent="0.25">
      <c r="A51" s="55"/>
      <c r="B51" s="47"/>
      <c r="C51" s="45"/>
      <c r="D51" s="56"/>
      <c r="E51" s="56"/>
      <c r="F51" s="56"/>
      <c r="G51" s="56"/>
    </row>
    <row r="52" spans="1:7" x14ac:dyDescent="0.25">
      <c r="A52" s="55"/>
      <c r="B52" s="47"/>
      <c r="C52" s="45"/>
      <c r="D52" s="56"/>
      <c r="E52" s="56"/>
      <c r="F52" s="56"/>
      <c r="G52" s="56"/>
    </row>
    <row r="53" spans="1:7" x14ac:dyDescent="0.25">
      <c r="A53" s="55"/>
      <c r="B53" s="47"/>
      <c r="C53" s="45"/>
      <c r="D53" s="56"/>
      <c r="E53" s="56"/>
      <c r="F53" s="56"/>
      <c r="G53" s="56"/>
    </row>
    <row r="54" spans="1:7" x14ac:dyDescent="0.25">
      <c r="A54" s="55"/>
      <c r="B54" s="47"/>
      <c r="C54" s="45"/>
      <c r="D54" s="56"/>
      <c r="E54" s="56"/>
      <c r="F54" s="56"/>
      <c r="G54" s="56"/>
    </row>
    <row r="55" spans="1:7" x14ac:dyDescent="0.25">
      <c r="A55" s="55"/>
      <c r="B55" s="47"/>
      <c r="C55" s="45"/>
      <c r="D55" s="56"/>
      <c r="E55" s="56"/>
      <c r="F55" s="56"/>
      <c r="G55" s="56"/>
    </row>
    <row r="56" spans="1:7" x14ac:dyDescent="0.25">
      <c r="A56" s="55"/>
      <c r="B56" s="47"/>
      <c r="C56" s="45"/>
      <c r="D56" s="56"/>
      <c r="E56" s="56"/>
      <c r="F56" s="56"/>
      <c r="G56" s="56"/>
    </row>
    <row r="57" spans="1:7" x14ac:dyDescent="0.25">
      <c r="A57" s="55"/>
      <c r="B57" s="47"/>
      <c r="C57" s="45"/>
      <c r="D57" s="56"/>
      <c r="E57" s="56"/>
      <c r="F57" s="56"/>
      <c r="G57" s="56"/>
    </row>
    <row r="58" spans="1:7" x14ac:dyDescent="0.25">
      <c r="A58" s="55"/>
      <c r="B58" s="47"/>
      <c r="C58" s="45"/>
      <c r="D58" s="56"/>
      <c r="E58" s="56"/>
      <c r="F58" s="56"/>
      <c r="G58" s="56"/>
    </row>
    <row r="59" spans="1:7" x14ac:dyDescent="0.25">
      <c r="A59" s="55"/>
      <c r="B59" s="47"/>
      <c r="C59" s="45"/>
      <c r="D59" s="56"/>
      <c r="E59" s="56"/>
      <c r="F59" s="56"/>
      <c r="G59" s="56"/>
    </row>
    <row r="60" spans="1:7" x14ac:dyDescent="0.25">
      <c r="A60" s="55"/>
      <c r="B60" s="47"/>
      <c r="C60" s="45"/>
      <c r="D60" s="56"/>
      <c r="E60" s="56"/>
      <c r="F60" s="56"/>
      <c r="G60" s="56"/>
    </row>
    <row r="61" spans="1:7" x14ac:dyDescent="0.25">
      <c r="A61" s="55"/>
      <c r="B61" s="47"/>
      <c r="C61" s="45"/>
      <c r="D61" s="56"/>
      <c r="E61" s="56"/>
      <c r="F61" s="56"/>
      <c r="G61" s="56"/>
    </row>
    <row r="62" spans="1:7" x14ac:dyDescent="0.25">
      <c r="A62" s="55"/>
      <c r="B62" s="47"/>
      <c r="C62" s="45"/>
      <c r="D62" s="56"/>
      <c r="E62" s="56"/>
      <c r="F62" s="56"/>
      <c r="G62" s="56"/>
    </row>
    <row r="63" spans="1:7" x14ac:dyDescent="0.25">
      <c r="A63" s="55"/>
      <c r="B63" s="47"/>
      <c r="C63" s="45"/>
      <c r="D63" s="56"/>
      <c r="E63" s="56"/>
      <c r="F63" s="56"/>
      <c r="G63" s="56"/>
    </row>
    <row r="64" spans="1:7" x14ac:dyDescent="0.25">
      <c r="A64" s="55"/>
      <c r="B64" s="47"/>
      <c r="C64" s="45"/>
      <c r="D64" s="56"/>
      <c r="E64" s="56"/>
      <c r="F64" s="56"/>
      <c r="G64" s="56"/>
    </row>
    <row r="65" spans="1:7" x14ac:dyDescent="0.25">
      <c r="A65" s="55"/>
      <c r="B65" s="47"/>
      <c r="C65" s="45"/>
      <c r="D65" s="56"/>
      <c r="E65" s="56"/>
      <c r="F65" s="56"/>
      <c r="G65" s="56"/>
    </row>
    <row r="66" spans="1:7" x14ac:dyDescent="0.25">
      <c r="A66" s="55"/>
      <c r="B66" s="47"/>
      <c r="C66" s="45"/>
      <c r="D66" s="56"/>
      <c r="E66" s="56"/>
      <c r="F66" s="56"/>
      <c r="G66" s="56"/>
    </row>
    <row r="67" spans="1:7" x14ac:dyDescent="0.25">
      <c r="A67" s="55"/>
      <c r="B67" s="47"/>
      <c r="C67" s="45"/>
      <c r="D67" s="56"/>
      <c r="E67" s="56"/>
      <c r="F67" s="56"/>
      <c r="G67" s="56"/>
    </row>
    <row r="68" spans="1:7" x14ac:dyDescent="0.25">
      <c r="A68" s="55"/>
      <c r="B68" s="47"/>
      <c r="C68" s="45"/>
      <c r="D68" s="56"/>
      <c r="E68" s="56"/>
      <c r="F68" s="56"/>
      <c r="G68" s="56"/>
    </row>
    <row r="69" spans="1:7" x14ac:dyDescent="0.25">
      <c r="A69" s="55"/>
      <c r="B69" s="47"/>
      <c r="C69" s="45"/>
      <c r="D69" s="56"/>
      <c r="E69" s="56"/>
      <c r="F69" s="56"/>
      <c r="G69" s="56"/>
    </row>
    <row r="70" spans="1:7" x14ac:dyDescent="0.25">
      <c r="A70" s="55"/>
      <c r="B70" s="47"/>
      <c r="C70" s="45"/>
      <c r="D70" s="56"/>
      <c r="E70" s="56"/>
      <c r="F70" s="56"/>
      <c r="G70" s="56"/>
    </row>
    <row r="71" spans="1:7" x14ac:dyDescent="0.25">
      <c r="A71" s="55"/>
      <c r="B71" s="47"/>
      <c r="C71" s="45"/>
      <c r="D71" s="56"/>
      <c r="E71" s="56"/>
      <c r="F71" s="56"/>
      <c r="G71" s="56"/>
    </row>
    <row r="72" spans="1:7" x14ac:dyDescent="0.25">
      <c r="A72" s="55"/>
      <c r="B72" s="47"/>
      <c r="C72" s="45"/>
      <c r="D72" s="56"/>
      <c r="E72" s="56"/>
      <c r="F72" s="56"/>
      <c r="G72" s="56"/>
    </row>
    <row r="73" spans="1:7" x14ac:dyDescent="0.25">
      <c r="A73" s="55"/>
      <c r="B73" s="47"/>
      <c r="C73" s="45"/>
      <c r="D73" s="56"/>
      <c r="E73" s="56"/>
      <c r="F73" s="56"/>
      <c r="G73" s="56"/>
    </row>
    <row r="74" spans="1:7" x14ac:dyDescent="0.25">
      <c r="A74" s="55"/>
      <c r="B74" s="47"/>
      <c r="C74" s="45"/>
      <c r="D74" s="56"/>
      <c r="E74" s="56"/>
      <c r="F74" s="56"/>
      <c r="G74" s="56"/>
    </row>
    <row r="75" spans="1:7" x14ac:dyDescent="0.25">
      <c r="A75" s="55"/>
      <c r="B75" s="47"/>
      <c r="C75" s="45"/>
      <c r="D75" s="56"/>
      <c r="E75" s="56"/>
      <c r="F75" s="56"/>
      <c r="G75" s="56"/>
    </row>
    <row r="76" spans="1:7" x14ac:dyDescent="0.25">
      <c r="A76" s="55"/>
      <c r="B76" s="47"/>
      <c r="C76" s="45"/>
      <c r="D76" s="56"/>
      <c r="E76" s="56"/>
      <c r="F76" s="56"/>
      <c r="G76" s="56"/>
    </row>
    <row r="77" spans="1:7" x14ac:dyDescent="0.25">
      <c r="A77" s="55"/>
      <c r="B77" s="47"/>
      <c r="C77" s="45"/>
      <c r="D77" s="56"/>
      <c r="E77" s="56"/>
      <c r="F77" s="56"/>
      <c r="G77" s="56"/>
    </row>
    <row r="78" spans="1:7" x14ac:dyDescent="0.25">
      <c r="A78" s="55"/>
      <c r="B78" s="47"/>
      <c r="C78" s="45"/>
      <c r="D78" s="56"/>
      <c r="E78" s="56"/>
      <c r="F78" s="56"/>
      <c r="G78" s="56"/>
    </row>
    <row r="79" spans="1:7" x14ac:dyDescent="0.25">
      <c r="A79" s="55"/>
      <c r="B79" s="47"/>
      <c r="C79" s="45"/>
      <c r="D79" s="56"/>
      <c r="E79" s="56"/>
      <c r="F79" s="56"/>
      <c r="G79" s="56"/>
    </row>
    <row r="80" spans="1:7" x14ac:dyDescent="0.25">
      <c r="A80" s="55"/>
      <c r="B80" s="47"/>
      <c r="C80" s="45"/>
      <c r="D80" s="56"/>
      <c r="E80" s="56"/>
      <c r="F80" s="56"/>
      <c r="G80" s="56"/>
    </row>
    <row r="81" spans="1:7" x14ac:dyDescent="0.25">
      <c r="A81" s="55"/>
      <c r="B81" s="47"/>
      <c r="C81" s="45"/>
      <c r="D81" s="56"/>
      <c r="E81" s="56"/>
      <c r="F81" s="56"/>
      <c r="G81" s="56"/>
    </row>
    <row r="82" spans="1:7" x14ac:dyDescent="0.25">
      <c r="A82" s="55"/>
      <c r="B82" s="47"/>
      <c r="C82" s="45"/>
      <c r="D82" s="56"/>
      <c r="E82" s="56"/>
      <c r="F82" s="56"/>
      <c r="G82" s="56"/>
    </row>
    <row r="83" spans="1:7" x14ac:dyDescent="0.25">
      <c r="A83" s="55"/>
      <c r="B83" s="47"/>
      <c r="C83" s="45"/>
      <c r="D83" s="56"/>
      <c r="E83" s="56"/>
      <c r="F83" s="56"/>
      <c r="G83" s="56"/>
    </row>
    <row r="84" spans="1:7" x14ac:dyDescent="0.25">
      <c r="A84" s="55"/>
      <c r="B84" s="47"/>
      <c r="C84" s="45"/>
      <c r="D84" s="56"/>
      <c r="E84" s="56"/>
      <c r="F84" s="56"/>
      <c r="G84" s="56"/>
    </row>
    <row r="85" spans="1:7" x14ac:dyDescent="0.25">
      <c r="A85" s="55"/>
      <c r="B85" s="47"/>
      <c r="C85" s="45"/>
      <c r="D85" s="56"/>
      <c r="E85" s="56"/>
      <c r="F85" s="56"/>
      <c r="G85" s="56"/>
    </row>
    <row r="86" spans="1:7" x14ac:dyDescent="0.25">
      <c r="A86" s="55"/>
      <c r="B86" s="47"/>
      <c r="C86" s="45"/>
      <c r="D86" s="56"/>
      <c r="E86" s="56"/>
      <c r="F86" s="56"/>
      <c r="G86" s="56"/>
    </row>
    <row r="87" spans="1:7" x14ac:dyDescent="0.25">
      <c r="A87" s="55"/>
      <c r="B87" s="47"/>
      <c r="C87" s="45"/>
      <c r="D87" s="56"/>
      <c r="E87" s="56"/>
      <c r="F87" s="56"/>
      <c r="G87" s="56"/>
    </row>
    <row r="88" spans="1:7" x14ac:dyDescent="0.25">
      <c r="A88" s="55"/>
      <c r="B88" s="47"/>
      <c r="C88" s="45"/>
      <c r="D88" s="56"/>
      <c r="E88" s="56"/>
      <c r="F88" s="56"/>
      <c r="G88" s="56"/>
    </row>
    <row r="89" spans="1:7" x14ac:dyDescent="0.25">
      <c r="A89" s="55"/>
      <c r="B89" s="47"/>
      <c r="C89" s="45"/>
      <c r="D89" s="56"/>
      <c r="E89" s="56"/>
      <c r="F89" s="56"/>
      <c r="G89" s="56"/>
    </row>
    <row r="90" spans="1:7" x14ac:dyDescent="0.25">
      <c r="A90" s="55"/>
      <c r="B90" s="47"/>
      <c r="C90" s="45"/>
      <c r="D90" s="56"/>
      <c r="E90" s="56"/>
      <c r="F90" s="56"/>
      <c r="G90" s="56"/>
    </row>
    <row r="91" spans="1:7" x14ac:dyDescent="0.25">
      <c r="A91" s="55"/>
      <c r="B91" s="47"/>
      <c r="C91" s="45"/>
      <c r="D91" s="56"/>
      <c r="E91" s="56"/>
      <c r="F91" s="56"/>
      <c r="G91" s="56"/>
    </row>
    <row r="92" spans="1:7" x14ac:dyDescent="0.25">
      <c r="A92" s="55"/>
      <c r="B92" s="47"/>
      <c r="C92" s="45"/>
      <c r="D92" s="56"/>
      <c r="E92" s="56"/>
      <c r="F92" s="56"/>
      <c r="G92" s="56"/>
    </row>
    <row r="93" spans="1:7" x14ac:dyDescent="0.25">
      <c r="A93" s="55"/>
      <c r="B93" s="47"/>
      <c r="C93" s="45"/>
      <c r="D93" s="56"/>
      <c r="E93" s="56"/>
      <c r="F93" s="56"/>
      <c r="G93" s="56"/>
    </row>
    <row r="94" spans="1:7" x14ac:dyDescent="0.25">
      <c r="A94" s="55"/>
      <c r="B94" s="47"/>
      <c r="C94" s="45"/>
      <c r="D94" s="56"/>
      <c r="E94" s="56"/>
      <c r="F94" s="56"/>
      <c r="G94" s="56"/>
    </row>
    <row r="95" spans="1:7" x14ac:dyDescent="0.25">
      <c r="A95" s="55"/>
      <c r="B95" s="47"/>
      <c r="C95" s="45"/>
      <c r="D95" s="56"/>
      <c r="E95" s="56"/>
      <c r="F95" s="56"/>
      <c r="G95" s="56"/>
    </row>
    <row r="96" spans="1:7" x14ac:dyDescent="0.25">
      <c r="A96" s="55"/>
      <c r="B96" s="47"/>
      <c r="C96" s="45"/>
      <c r="D96" s="56"/>
      <c r="E96" s="56"/>
      <c r="F96" s="56"/>
      <c r="G96" s="56"/>
    </row>
    <row r="97" spans="1:7" x14ac:dyDescent="0.25">
      <c r="A97" s="55"/>
      <c r="B97" s="47"/>
      <c r="C97" s="45"/>
      <c r="D97" s="56"/>
      <c r="E97" s="56"/>
      <c r="F97" s="56"/>
      <c r="G97" s="56"/>
    </row>
    <row r="98" spans="1:7" x14ac:dyDescent="0.25">
      <c r="A98" s="55"/>
      <c r="B98" s="47"/>
      <c r="C98" s="45"/>
      <c r="D98" s="56"/>
      <c r="E98" s="56"/>
      <c r="F98" s="56"/>
      <c r="G98" s="56"/>
    </row>
    <row r="99" spans="1:7" x14ac:dyDescent="0.25">
      <c r="A99" s="55"/>
      <c r="B99" s="47"/>
      <c r="C99" s="45"/>
      <c r="D99" s="56"/>
      <c r="E99" s="56"/>
      <c r="F99" s="56"/>
      <c r="G99" s="56"/>
    </row>
    <row r="100" spans="1:7" x14ac:dyDescent="0.25">
      <c r="A100" s="55"/>
      <c r="B100" s="47"/>
      <c r="C100" s="45"/>
      <c r="D100" s="56"/>
      <c r="E100" s="56"/>
      <c r="F100" s="56"/>
      <c r="G100" s="56"/>
    </row>
    <row r="101" spans="1:7" x14ac:dyDescent="0.25">
      <c r="A101" s="55"/>
      <c r="B101" s="47"/>
      <c r="C101" s="45"/>
      <c r="D101" s="56"/>
      <c r="E101" s="56"/>
      <c r="F101" s="56"/>
      <c r="G101" s="56"/>
    </row>
    <row r="102" spans="1:7" x14ac:dyDescent="0.25">
      <c r="A102" s="55"/>
      <c r="B102" s="47"/>
      <c r="C102" s="45"/>
      <c r="D102" s="56"/>
      <c r="E102" s="56"/>
      <c r="F102" s="56"/>
      <c r="G102" s="56"/>
    </row>
    <row r="103" spans="1:7" x14ac:dyDescent="0.25">
      <c r="A103" s="55"/>
      <c r="B103" s="47"/>
      <c r="C103" s="45"/>
      <c r="D103" s="56"/>
      <c r="E103" s="56"/>
      <c r="F103" s="56"/>
      <c r="G103" s="56"/>
    </row>
    <row r="104" spans="1:7" x14ac:dyDescent="0.25">
      <c r="A104" s="55"/>
      <c r="B104" s="47"/>
      <c r="C104" s="45"/>
      <c r="D104" s="56"/>
      <c r="E104" s="56"/>
      <c r="F104" s="56"/>
      <c r="G104" s="56"/>
    </row>
    <row r="105" spans="1:7" x14ac:dyDescent="0.25">
      <c r="A105" s="55"/>
      <c r="B105" s="47"/>
      <c r="C105" s="45"/>
      <c r="D105" s="56"/>
      <c r="E105" s="56"/>
      <c r="F105" s="56"/>
      <c r="G105" s="56"/>
    </row>
    <row r="106" spans="1:7" x14ac:dyDescent="0.25">
      <c r="A106" s="55"/>
      <c r="B106" s="47"/>
      <c r="C106" s="45"/>
      <c r="D106" s="56"/>
      <c r="E106" s="56"/>
      <c r="F106" s="56"/>
      <c r="G106" s="56"/>
    </row>
    <row r="107" spans="1:7" x14ac:dyDescent="0.25">
      <c r="A107" s="55"/>
      <c r="B107" s="47"/>
      <c r="C107" s="45"/>
      <c r="D107" s="56"/>
      <c r="E107" s="56"/>
      <c r="F107" s="56"/>
      <c r="G107" s="56"/>
    </row>
    <row r="108" spans="1:7" x14ac:dyDescent="0.25">
      <c r="A108" s="55"/>
      <c r="B108" s="47"/>
      <c r="C108" s="45"/>
      <c r="D108" s="56"/>
      <c r="E108" s="56"/>
      <c r="F108" s="56"/>
      <c r="G108" s="56"/>
    </row>
    <row r="109" spans="1:7" x14ac:dyDescent="0.25">
      <c r="A109" s="55"/>
      <c r="B109" s="47"/>
      <c r="C109" s="45"/>
      <c r="D109" s="56"/>
      <c r="E109" s="56"/>
      <c r="F109" s="56"/>
      <c r="G109" s="56"/>
    </row>
    <row r="110" spans="1:7" x14ac:dyDescent="0.25">
      <c r="A110" s="55"/>
      <c r="B110" s="47"/>
      <c r="C110" s="45"/>
      <c r="D110" s="56"/>
      <c r="E110" s="56"/>
      <c r="F110" s="56"/>
      <c r="G110" s="56"/>
    </row>
    <row r="111" spans="1:7" x14ac:dyDescent="0.25">
      <c r="A111" s="55"/>
      <c r="B111" s="47"/>
      <c r="C111" s="45"/>
      <c r="D111" s="56"/>
      <c r="E111" s="56"/>
      <c r="F111" s="56"/>
      <c r="G111" s="56"/>
    </row>
    <row r="112" spans="1:7" x14ac:dyDescent="0.25">
      <c r="A112" s="55"/>
      <c r="B112" s="47"/>
      <c r="C112" s="45"/>
      <c r="D112" s="56"/>
      <c r="E112" s="56"/>
      <c r="F112" s="56"/>
      <c r="G112" s="56"/>
    </row>
    <row r="113" spans="1:7" x14ac:dyDescent="0.25">
      <c r="A113" s="55"/>
      <c r="B113" s="47"/>
      <c r="C113" s="45"/>
      <c r="D113" s="56"/>
      <c r="E113" s="56"/>
      <c r="F113" s="56"/>
      <c r="G113" s="56"/>
    </row>
    <row r="114" spans="1:7" x14ac:dyDescent="0.25">
      <c r="A114" s="55"/>
      <c r="B114" s="47"/>
      <c r="C114" s="45"/>
      <c r="D114" s="56"/>
      <c r="E114" s="56"/>
      <c r="F114" s="56"/>
      <c r="G114" s="56"/>
    </row>
    <row r="115" spans="1:7" x14ac:dyDescent="0.25">
      <c r="A115" s="55"/>
      <c r="B115" s="47"/>
      <c r="C115" s="45"/>
      <c r="D115" s="56"/>
      <c r="E115" s="56"/>
      <c r="F115" s="56"/>
      <c r="G115" s="56"/>
    </row>
    <row r="116" spans="1:7" x14ac:dyDescent="0.25">
      <c r="A116" s="55"/>
      <c r="B116" s="47"/>
      <c r="C116" s="45"/>
      <c r="D116" s="56"/>
      <c r="E116" s="56"/>
      <c r="F116" s="56"/>
      <c r="G116" s="56"/>
    </row>
    <row r="117" spans="1:7" x14ac:dyDescent="0.25">
      <c r="A117" s="55"/>
      <c r="B117" s="47"/>
      <c r="C117" s="45"/>
      <c r="D117" s="56"/>
      <c r="E117" s="56"/>
      <c r="F117" s="56"/>
      <c r="G117" s="56"/>
    </row>
    <row r="118" spans="1:7" x14ac:dyDescent="0.25">
      <c r="A118" s="55"/>
      <c r="B118" s="47"/>
      <c r="C118" s="45"/>
      <c r="D118" s="56"/>
      <c r="E118" s="56"/>
      <c r="F118" s="56"/>
      <c r="G118" s="56"/>
    </row>
    <row r="119" spans="1:7" x14ac:dyDescent="0.25">
      <c r="A119" s="55"/>
      <c r="B119" s="47"/>
      <c r="C119" s="45"/>
      <c r="D119" s="56"/>
      <c r="E119" s="56"/>
      <c r="F119" s="56"/>
      <c r="G119" s="56"/>
    </row>
    <row r="120" spans="1:7" x14ac:dyDescent="0.25">
      <c r="A120" s="55"/>
      <c r="B120" s="47"/>
      <c r="C120" s="45"/>
      <c r="D120" s="56"/>
      <c r="E120" s="56"/>
      <c r="F120" s="56"/>
      <c r="G120" s="56"/>
    </row>
    <row r="121" spans="1:7" x14ac:dyDescent="0.25">
      <c r="A121" s="55"/>
      <c r="B121" s="47"/>
      <c r="C121" s="45"/>
      <c r="D121" s="56"/>
      <c r="E121" s="56"/>
      <c r="F121" s="56"/>
      <c r="G121" s="56"/>
    </row>
    <row r="122" spans="1:7" x14ac:dyDescent="0.25">
      <c r="A122" s="55"/>
      <c r="B122" s="47"/>
      <c r="C122" s="45"/>
      <c r="D122" s="56"/>
      <c r="E122" s="56"/>
      <c r="F122" s="56"/>
      <c r="G122" s="56"/>
    </row>
    <row r="123" spans="1:7" x14ac:dyDescent="0.25">
      <c r="A123" s="55"/>
      <c r="B123" s="47"/>
      <c r="C123" s="45"/>
      <c r="D123" s="56"/>
      <c r="E123" s="56"/>
      <c r="F123" s="56"/>
      <c r="G123" s="56"/>
    </row>
    <row r="124" spans="1:7" x14ac:dyDescent="0.25">
      <c r="A124" s="55"/>
      <c r="B124" s="47"/>
      <c r="C124" s="45"/>
      <c r="D124" s="56"/>
      <c r="E124" s="56"/>
      <c r="F124" s="56"/>
      <c r="G124" s="56"/>
    </row>
    <row r="125" spans="1:7" x14ac:dyDescent="0.25">
      <c r="A125" s="55"/>
      <c r="B125" s="47"/>
      <c r="C125" s="45"/>
      <c r="D125" s="56"/>
      <c r="E125" s="56"/>
      <c r="F125" s="56"/>
      <c r="G125" s="56"/>
    </row>
    <row r="126" spans="1:7" x14ac:dyDescent="0.25">
      <c r="A126" s="55"/>
      <c r="B126" s="47"/>
      <c r="C126" s="45"/>
      <c r="D126" s="56"/>
      <c r="E126" s="56"/>
      <c r="F126" s="56"/>
      <c r="G126" s="56"/>
    </row>
    <row r="127" spans="1:7" x14ac:dyDescent="0.25">
      <c r="A127" s="55"/>
      <c r="B127" s="47"/>
      <c r="C127" s="45"/>
      <c r="D127" s="56"/>
      <c r="E127" s="56"/>
      <c r="F127" s="56"/>
      <c r="G127" s="56"/>
    </row>
    <row r="128" spans="1:7" x14ac:dyDescent="0.25">
      <c r="A128" s="55"/>
      <c r="B128" s="47"/>
      <c r="C128" s="45"/>
      <c r="D128" s="56"/>
      <c r="E128" s="56"/>
      <c r="F128" s="56"/>
      <c r="G128" s="56"/>
    </row>
    <row r="129" spans="1:7" x14ac:dyDescent="0.25">
      <c r="A129" s="55"/>
      <c r="B129" s="47"/>
      <c r="C129" s="45"/>
      <c r="D129" s="56"/>
      <c r="E129" s="56"/>
      <c r="F129" s="56"/>
      <c r="G129" s="56"/>
    </row>
    <row r="130" spans="1:7" x14ac:dyDescent="0.25">
      <c r="A130" s="55"/>
      <c r="B130" s="47"/>
      <c r="C130" s="45"/>
      <c r="D130" s="56"/>
      <c r="E130" s="56"/>
      <c r="F130" s="56"/>
      <c r="G130" s="5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65e48b5-f38d-431e-9b4f-47403bf4583f" xsi:nil="true"/>
    <lcf76f155ced4ddcb4097134ff3c332f xmlns="a4634551-c501-4e5e-ac96-dde1e0c9b252">
      <Terms xmlns="http://schemas.microsoft.com/office/infopath/2007/PartnerControls"/>
    </lcf76f155ced4ddcb4097134ff3c332f>
    <_dlc_DocId xmlns="d65e48b5-f38d-431e-9b4f-47403bf4583f">5F25KTUSNP4X-205032580-162386</_dlc_DocId>
    <_dlc_DocIdUrl xmlns="d65e48b5-f38d-431e-9b4f-47403bf4583f">
      <Url>https://rkas.sharepoint.com/Kliendisuhted/_layouts/15/DocIdRedir.aspx?ID=5F25KTUSNP4X-205032580-162386</Url>
      <Description>5F25KTUSNP4X-205032580-162386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C1E66C1C12A5448E2DE15E59C4812C" ma:contentTypeVersion="17" ma:contentTypeDescription="Create a new document." ma:contentTypeScope="" ma:versionID="35d2e7d39c6b090f24196a98f6bc45b0">
  <xsd:schema xmlns:xsd="http://www.w3.org/2001/XMLSchema" xmlns:xs="http://www.w3.org/2001/XMLSchema" xmlns:p="http://schemas.microsoft.com/office/2006/metadata/properties" xmlns:ns2="a4634551-c501-4e5e-ac96-dde1e0c9b252" xmlns:ns3="4295b89e-2911-42f0-a767-8ca596d6842f" xmlns:ns4="d65e48b5-f38d-431e-9b4f-47403bf4583f" targetNamespace="http://schemas.microsoft.com/office/2006/metadata/properties" ma:root="true" ma:fieldsID="6d936b6efeb1809389162ea87e256d04" ns2:_="" ns3:_="" ns4:_="">
    <xsd:import namespace="a4634551-c501-4e5e-ac96-dde1e0c9b252"/>
    <xsd:import namespace="4295b89e-2911-42f0-a767-8ca596d6842f"/>
    <xsd:import namespace="d65e48b5-f38d-431e-9b4f-47403bf458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34551-c501-4e5e-ac96-dde1e0c9b2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152c253-cc97-469a-b060-6a654a5fa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95b89e-2911-42f0-a767-8ca596d684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e48b5-f38d-431e-9b4f-47403bf4583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9f0a335-b720-4e26-a4a7-a217cccbf65c}" ma:internalName="TaxCatchAll" ma:showField="CatchAllData" ma:web="d65e48b5-f38d-431e-9b4f-47403bf458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8BF89732-1C8C-4B65-AC56-55C6C7A9B74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9BBD20D-3BE7-444E-B5AE-0481F25A5315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4295b89e-2911-42f0-a767-8ca596d6842f"/>
    <ds:schemaRef ds:uri="a4634551-c501-4e5e-ac96-dde1e0c9b252"/>
    <ds:schemaRef ds:uri="http://www.w3.org/XML/1998/namespace"/>
    <ds:schemaRef ds:uri="http://purl.org/dc/dcmitype/"/>
    <ds:schemaRef ds:uri="d65e48b5-f38d-431e-9b4f-47403bf4583f"/>
  </ds:schemaRefs>
</ds:datastoreItem>
</file>

<file path=customXml/itemProps3.xml><?xml version="1.0" encoding="utf-8"?>
<ds:datastoreItem xmlns:ds="http://schemas.openxmlformats.org/officeDocument/2006/customXml" ds:itemID="{C80F586A-23A6-4053-AE88-3CBBCC3434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634551-c501-4e5e-ac96-dde1e0c9b252"/>
    <ds:schemaRef ds:uri="4295b89e-2911-42f0-a767-8ca596d6842f"/>
    <ds:schemaRef ds:uri="d65e48b5-f38d-431e-9b4f-47403bf458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1A83B65-561B-4064-902D-7F25125357D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EF27AF7-96C8-468D-BDEC-BF4FBC6A3E8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Lisa 3</vt:lpstr>
      <vt:lpstr>Annuiteetgraafik BIL</vt:lpstr>
    </vt:vector>
  </TitlesOfParts>
  <Manager/>
  <Company>Riigi Kinnisvara 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RKAS</dc:creator>
  <cp:keywords/>
  <dc:description/>
  <cp:lastModifiedBy>Lisbeth Mikson</cp:lastModifiedBy>
  <cp:revision/>
  <dcterms:created xsi:type="dcterms:W3CDTF">2009-11-20T06:24:07Z</dcterms:created>
  <dcterms:modified xsi:type="dcterms:W3CDTF">2024-12-15T12:56:48Z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aldkond">
    <vt:lpwstr>Normdokumendid</vt:lpwstr>
  </property>
  <property fmtid="{D5CDD505-2E9C-101B-9397-08002B2CF9AE}" pid="3" name="ContentType">
    <vt:lpwstr>Dokument</vt:lpwstr>
  </property>
  <property fmtid="{D5CDD505-2E9C-101B-9397-08002B2CF9AE}" pid="4" name="PROOV">
    <vt:lpwstr/>
  </property>
  <property fmtid="{D5CDD505-2E9C-101B-9397-08002B2CF9AE}" pid="5" name="PROOV2">
    <vt:lpwstr/>
  </property>
  <property fmtid="{D5CDD505-2E9C-101B-9397-08002B2CF9AE}" pid="6" name="ContentTypeId">
    <vt:lpwstr>0x01010040C1E66C1C12A5448E2DE15E59C4812C</vt:lpwstr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MediaServiceImageTags">
    <vt:lpwstr/>
  </property>
  <property fmtid="{D5CDD505-2E9C-101B-9397-08002B2CF9AE}" pid="14" name="_dlc_DocIdItemGuid">
    <vt:lpwstr>6ea2ccb7-cf9e-45e1-b1e4-8e8335424ccf</vt:lpwstr>
  </property>
</Properties>
</file>